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RAPORT\2023\"/>
    </mc:Choice>
  </mc:AlternateContent>
  <xr:revisionPtr revIDLastSave="0" documentId="13_ncr:1_{283E1BD8-D57C-4A4E-9CB7-425AA9E74092}" xr6:coauthVersionLast="47" xr6:coauthVersionMax="47" xr10:uidLastSave="{00000000-0000-0000-0000-000000000000}"/>
  <bookViews>
    <workbookView xWindow="-120" yWindow="-120" windowWidth="19440" windowHeight="15600" tabRatio="598" xr2:uid="{00000000-000D-0000-FFFF-FFFF00000000}"/>
  </bookViews>
  <sheets>
    <sheet name="plan finansowy" sheetId="23195" r:id="rId1"/>
  </sheets>
  <externalReferences>
    <externalReference r:id="rId2"/>
    <externalReference r:id="rId3"/>
  </externalReferences>
  <definedNames>
    <definedName name="_xlnm.Print_Area" localSheetId="0">'plan finansowy'!$M$385:$AC$412</definedName>
    <definedName name="Rok_ZPR">2024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3195" l="1"/>
  <c r="E13" i="23195"/>
  <c r="F12" i="23195"/>
  <c r="E12" i="23195"/>
  <c r="F10" i="23195"/>
  <c r="E10" i="23195"/>
  <c r="F9" i="23195"/>
  <c r="E9" i="23195"/>
  <c r="L13" i="23195" l="1"/>
  <c r="K13" i="23195"/>
  <c r="J13" i="23195"/>
  <c r="I13" i="23195"/>
  <c r="H13" i="23195"/>
  <c r="G13" i="23195"/>
  <c r="L12" i="23195"/>
  <c r="K12" i="23195"/>
  <c r="J12" i="23195"/>
  <c r="I12" i="23195"/>
  <c r="H12" i="23195"/>
  <c r="G12" i="23195"/>
  <c r="L10" i="23195"/>
  <c r="K10" i="23195"/>
  <c r="J10" i="23195"/>
  <c r="I10" i="23195"/>
  <c r="H10" i="23195"/>
  <c r="G10" i="23195"/>
  <c r="L9" i="23195"/>
  <c r="K9" i="23195"/>
  <c r="J9" i="23195"/>
  <c r="I9" i="23195"/>
  <c r="H9" i="23195"/>
  <c r="G9" i="23195"/>
  <c r="E3" i="23195"/>
  <c r="C150" i="23195" l="1"/>
  <c r="L142" i="23195"/>
  <c r="K142" i="23195"/>
  <c r="J142" i="23195"/>
  <c r="I142" i="23195"/>
  <c r="H142" i="23195"/>
  <c r="G142" i="23195"/>
  <c r="F142" i="23195"/>
  <c r="E142" i="23195"/>
  <c r="G480" i="23195" l="1"/>
  <c r="G482" i="23195"/>
  <c r="F482" i="23195"/>
  <c r="F480" i="23195" s="1"/>
  <c r="E482" i="23195"/>
  <c r="E480" i="23195" s="1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H7" i="23195"/>
  <c r="E127" i="23195"/>
  <c r="E133" i="23195"/>
  <c r="E132" i="23195" s="1"/>
  <c r="E131" i="23195" s="1"/>
  <c r="E126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D11" i="23195"/>
  <c r="D13" i="23195"/>
  <c r="B19" i="23195"/>
  <c r="C18" i="23195" s="1"/>
  <c r="E21" i="23195"/>
  <c r="F14" i="23195" s="1"/>
  <c r="F21" i="23195"/>
  <c r="G14" i="23195" s="1"/>
  <c r="G21" i="23195"/>
  <c r="H14" i="23195" s="1"/>
  <c r="H21" i="23195"/>
  <c r="I14" i="23195"/>
  <c r="I21" i="23195"/>
  <c r="J14" i="23195" s="1"/>
  <c r="J21" i="23195"/>
  <c r="K14" i="23195" s="1"/>
  <c r="K21" i="23195"/>
  <c r="L14" i="23195" s="1"/>
  <c r="L21" i="23195"/>
  <c r="L24" i="23195" s="1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31" i="23195" s="1"/>
  <c r="I29" i="23195"/>
  <c r="I27" i="23195" s="1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D56" i="23195"/>
  <c r="D57" i="23195" s="1"/>
  <c r="D58" i="23195"/>
  <c r="D61" i="23195" s="1"/>
  <c r="F57" i="23195"/>
  <c r="G57" i="23195"/>
  <c r="G327" i="23195" s="1"/>
  <c r="H57" i="23195"/>
  <c r="I57" i="23195"/>
  <c r="I327" i="23195"/>
  <c r="J57" i="23195"/>
  <c r="K57" i="23195"/>
  <c r="K327" i="23195" s="1"/>
  <c r="L57" i="23195"/>
  <c r="F60" i="23195"/>
  <c r="F328" i="23195"/>
  <c r="G60" i="23195"/>
  <c r="H60" i="23195"/>
  <c r="H328" i="23195" s="1"/>
  <c r="I60" i="23195"/>
  <c r="J60" i="23195"/>
  <c r="J328" i="23195"/>
  <c r="K60" i="23195"/>
  <c r="L60" i="23195"/>
  <c r="L328" i="23195" s="1"/>
  <c r="F65" i="23195"/>
  <c r="G65" i="23195"/>
  <c r="G329" i="23195"/>
  <c r="H65" i="23195"/>
  <c r="I65" i="23195"/>
  <c r="I329" i="23195" s="1"/>
  <c r="J65" i="23195"/>
  <c r="K65" i="23195"/>
  <c r="K329" i="23195"/>
  <c r="L65" i="23195"/>
  <c r="F69" i="23195"/>
  <c r="G69" i="23195"/>
  <c r="H69" i="23195"/>
  <c r="I69" i="23195"/>
  <c r="J69" i="23195"/>
  <c r="K69" i="23195"/>
  <c r="L69" i="23195"/>
  <c r="L330" i="23195" s="1"/>
  <c r="L531" i="23195" s="1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D116" i="23195"/>
  <c r="D117" i="23195" s="1"/>
  <c r="D118" i="23195" s="1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 s="1"/>
  <c r="I116" i="23195"/>
  <c r="I71" i="23195" s="1"/>
  <c r="I70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D119" i="23195"/>
  <c r="D127" i="23195"/>
  <c r="D128" i="23195" s="1"/>
  <c r="F127" i="23195"/>
  <c r="G127" i="23195"/>
  <c r="H127" i="23195"/>
  <c r="I127" i="23195"/>
  <c r="J127" i="23195"/>
  <c r="K127" i="23195"/>
  <c r="L127" i="23195"/>
  <c r="F133" i="23195"/>
  <c r="F132" i="23195"/>
  <c r="F131" i="23195" s="1"/>
  <c r="G133" i="23195"/>
  <c r="G132" i="23195" s="1"/>
  <c r="G131" i="23195" s="1"/>
  <c r="G126" i="23195" s="1"/>
  <c r="H133" i="23195"/>
  <c r="H132" i="23195" s="1"/>
  <c r="H131" i="23195" s="1"/>
  <c r="I133" i="23195"/>
  <c r="I132" i="23195" s="1"/>
  <c r="I131" i="23195" s="1"/>
  <c r="I126" i="23195" s="1"/>
  <c r="J133" i="23195"/>
  <c r="J132" i="23195" s="1"/>
  <c r="J131" i="23195" s="1"/>
  <c r="K133" i="23195"/>
  <c r="K132" i="23195" s="1"/>
  <c r="K131" i="23195" s="1"/>
  <c r="L133" i="23195"/>
  <c r="L132" i="23195" s="1"/>
  <c r="L131" i="23195" s="1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H197" i="23195"/>
  <c r="I197" i="23195"/>
  <c r="J197" i="23195"/>
  <c r="K197" i="23195"/>
  <c r="L197" i="23195"/>
  <c r="C198" i="23195"/>
  <c r="D198" i="23195"/>
  <c r="D199" i="23195" s="1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/>
  <c r="F201" i="23195" s="1"/>
  <c r="F220" i="23195" s="1"/>
  <c r="F212" i="23195"/>
  <c r="F231" i="23195"/>
  <c r="G203" i="23195"/>
  <c r="G202" i="23195" s="1"/>
  <c r="G201" i="23195" s="1"/>
  <c r="G212" i="23195"/>
  <c r="G231" i="23195"/>
  <c r="H203" i="23195"/>
  <c r="H202" i="23195" s="1"/>
  <c r="H201" i="23195" s="1"/>
  <c r="H220" i="23195" s="1"/>
  <c r="H232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/>
  <c r="J201" i="23195" s="1"/>
  <c r="J220" i="23195" s="1"/>
  <c r="J212" i="23195"/>
  <c r="J231" i="23195"/>
  <c r="J232" i="23195" s="1"/>
  <c r="K203" i="23195"/>
  <c r="K202" i="23195" s="1"/>
  <c r="K201" i="23195" s="1"/>
  <c r="K212" i="23195"/>
  <c r="K231" i="23195"/>
  <c r="L203" i="23195"/>
  <c r="L202" i="23195" s="1"/>
  <c r="L201" i="23195" s="1"/>
  <c r="L220" i="23195" s="1"/>
  <c r="L212" i="23195"/>
  <c r="L231" i="23195"/>
  <c r="C204" i="23195"/>
  <c r="C205" i="23195"/>
  <c r="C208" i="23195"/>
  <c r="C211" i="23195"/>
  <c r="C218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F273" i="23195"/>
  <c r="G273" i="23195"/>
  <c r="H273" i="23195"/>
  <c r="I273" i="23195"/>
  <c r="J273" i="23195"/>
  <c r="K273" i="23195"/>
  <c r="L273" i="23195"/>
  <c r="F274" i="23195"/>
  <c r="G274" i="23195"/>
  <c r="H274" i="23195"/>
  <c r="I274" i="23195"/>
  <c r="J274" i="23195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 s="1"/>
  <c r="H299" i="23195"/>
  <c r="H152" i="23195" s="1"/>
  <c r="I299" i="23195"/>
  <c r="I152" i="23195" s="1"/>
  <c r="J299" i="23195"/>
  <c r="J152" i="23195" s="1"/>
  <c r="K299" i="23195"/>
  <c r="K152" i="23195" s="1"/>
  <c r="L299" i="23195"/>
  <c r="L152" i="23195" s="1"/>
  <c r="E306" i="23195"/>
  <c r="F306" i="23195" s="1"/>
  <c r="E312" i="23195"/>
  <c r="E439" i="23195" s="1"/>
  <c r="E438" i="23195" s="1"/>
  <c r="E313" i="23195"/>
  <c r="E360" i="23195" s="1"/>
  <c r="E359" i="23195" s="1"/>
  <c r="F313" i="23195"/>
  <c r="F360" i="23195" s="1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 s="1"/>
  <c r="K313" i="23195"/>
  <c r="K360" i="23195" s="1"/>
  <c r="L313" i="23195"/>
  <c r="L360" i="23195"/>
  <c r="L359" i="23195" s="1"/>
  <c r="E320" i="23195"/>
  <c r="E321" i="23195"/>
  <c r="E322" i="23195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 s="1"/>
  <c r="F341" i="23195"/>
  <c r="F338" i="23195" s="1"/>
  <c r="G341" i="23195"/>
  <c r="G338" i="23195"/>
  <c r="H341" i="23195"/>
  <c r="H338" i="23195"/>
  <c r="I341" i="23195"/>
  <c r="I338" i="23195" s="1"/>
  <c r="J341" i="23195"/>
  <c r="J338" i="23195" s="1"/>
  <c r="K341" i="23195"/>
  <c r="K338" i="23195" s="1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 s="1"/>
  <c r="L347" i="23195"/>
  <c r="L344" i="23195" s="1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 s="1"/>
  <c r="E386" i="23195" s="1"/>
  <c r="E399" i="23195"/>
  <c r="F389" i="23195"/>
  <c r="F388" i="23195"/>
  <c r="F399" i="23195"/>
  <c r="G389" i="23195"/>
  <c r="G388" i="23195" s="1"/>
  <c r="G386" i="23195" s="1"/>
  <c r="G399" i="23195"/>
  <c r="H389" i="23195"/>
  <c r="I389" i="23195"/>
  <c r="J389" i="23195"/>
  <c r="K389" i="23195"/>
  <c r="L389" i="23195"/>
  <c r="H399" i="23195"/>
  <c r="I399" i="23195"/>
  <c r="J399" i="23195"/>
  <c r="K399" i="23195"/>
  <c r="L399" i="23195"/>
  <c r="E405" i="23195"/>
  <c r="E410" i="23195"/>
  <c r="E40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 s="1"/>
  <c r="J405" i="23195"/>
  <c r="J410" i="23195"/>
  <c r="K405" i="23195"/>
  <c r="K558" i="23195" s="1"/>
  <c r="K410" i="23195"/>
  <c r="L405" i="23195"/>
  <c r="L410" i="23195"/>
  <c r="L403" i="23195" s="1"/>
  <c r="E417" i="23195"/>
  <c r="O388" i="23195" s="1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 s="1"/>
  <c r="E486" i="23195" s="1"/>
  <c r="F474" i="23195"/>
  <c r="F472" i="23195" s="1"/>
  <c r="F486" i="23195" s="1"/>
  <c r="G474" i="23195"/>
  <c r="G472" i="23195" s="1"/>
  <c r="G486" i="23195" s="1"/>
  <c r="H474" i="23195"/>
  <c r="H472" i="23195" s="1"/>
  <c r="H486" i="23195" s="1"/>
  <c r="H482" i="23195"/>
  <c r="H480" i="23195" s="1"/>
  <c r="I474" i="23195"/>
  <c r="I472" i="23195" s="1"/>
  <c r="I486" i="23195" s="1"/>
  <c r="J474" i="23195"/>
  <c r="J472" i="23195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G489" i="23195"/>
  <c r="H489" i="23195"/>
  <c r="I489" i="23195"/>
  <c r="J489" i="23195"/>
  <c r="K489" i="23195"/>
  <c r="L489" i="23195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I526" i="23195"/>
  <c r="J526" i="23195"/>
  <c r="E529" i="23195"/>
  <c r="I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R387" i="23195"/>
  <c r="L388" i="23195"/>
  <c r="J388" i="23195"/>
  <c r="J386" i="23195"/>
  <c r="H388" i="23195"/>
  <c r="H386" i="23195"/>
  <c r="D59" i="23195"/>
  <c r="D60" i="23195" s="1"/>
  <c r="D62" i="23195" s="1"/>
  <c r="D63" i="23195" s="1"/>
  <c r="D64" i="23195" s="1"/>
  <c r="D65" i="23195" s="1"/>
  <c r="D66" i="23195" s="1"/>
  <c r="D68" i="23195" s="1"/>
  <c r="D69" i="23195" s="1"/>
  <c r="D70" i="23195" s="1"/>
  <c r="D71" i="23195" s="1"/>
  <c r="D72" i="23195" s="1"/>
  <c r="D73" i="23195" s="1"/>
  <c r="D74" i="23195" s="1"/>
  <c r="K388" i="23195"/>
  <c r="K386" i="23195" s="1"/>
  <c r="I388" i="23195"/>
  <c r="K24" i="23195"/>
  <c r="G24" i="23195"/>
  <c r="AC388" i="23195"/>
  <c r="L539" i="23195"/>
  <c r="Y388" i="23195"/>
  <c r="J517" i="23195"/>
  <c r="J538" i="23195"/>
  <c r="J554" i="23195"/>
  <c r="F538" i="23195"/>
  <c r="F539" i="23195"/>
  <c r="F554" i="23195"/>
  <c r="H318" i="23195"/>
  <c r="H375" i="23195" s="1"/>
  <c r="G516" i="23195"/>
  <c r="K280" i="23195"/>
  <c r="J552" i="23195"/>
  <c r="L486" i="23195"/>
  <c r="B122" i="23195"/>
  <c r="C121" i="23195" s="1"/>
  <c r="F386" i="23195"/>
  <c r="J27" i="23195"/>
  <c r="J32" i="23195"/>
  <c r="K32" i="23195"/>
  <c r="J31" i="23195"/>
  <c r="F27" i="23195"/>
  <c r="G32" i="23195"/>
  <c r="G30" i="23195" s="1"/>
  <c r="L27" i="23195"/>
  <c r="L32" i="23195"/>
  <c r="H27" i="23195"/>
  <c r="H32" i="23195"/>
  <c r="F31" i="23195"/>
  <c r="E27" i="23195"/>
  <c r="E280" i="23195"/>
  <c r="H515" i="23195"/>
  <c r="H528" i="23195"/>
  <c r="E281" i="23195"/>
  <c r="E56" i="23195"/>
  <c r="P386" i="23195"/>
  <c r="I281" i="23195"/>
  <c r="E78" i="23195"/>
  <c r="E326" i="23195"/>
  <c r="E460" i="23195" s="1"/>
  <c r="E459" i="23195" s="1"/>
  <c r="AB387" i="23195" l="1"/>
  <c r="L553" i="23195"/>
  <c r="V387" i="23195"/>
  <c r="I553" i="23195"/>
  <c r="R386" i="23195"/>
  <c r="G415" i="23195"/>
  <c r="G551" i="23195"/>
  <c r="G552" i="23195"/>
  <c r="E553" i="23195"/>
  <c r="N387" i="23195"/>
  <c r="J126" i="23195"/>
  <c r="J151" i="23195"/>
  <c r="H126" i="23195"/>
  <c r="H124" i="23195" s="1"/>
  <c r="G526" i="23195"/>
  <c r="G529" i="23195"/>
  <c r="E163" i="23195"/>
  <c r="E124" i="23195"/>
  <c r="L499" i="23195"/>
  <c r="F499" i="23195"/>
  <c r="J486" i="23195"/>
  <c r="L386" i="23195"/>
  <c r="L415" i="23195" s="1"/>
  <c r="K318" i="23195"/>
  <c r="E434" i="23195"/>
  <c r="E522" i="23195" s="1"/>
  <c r="J280" i="23195"/>
  <c r="J56" i="23195" s="1"/>
  <c r="J326" i="23195" s="1"/>
  <c r="G280" i="23195"/>
  <c r="G56" i="23195" s="1"/>
  <c r="G78" i="23195" s="1"/>
  <c r="L280" i="23195"/>
  <c r="L56" i="23195" s="1"/>
  <c r="G265" i="23195"/>
  <c r="G220" i="23195"/>
  <c r="G232" i="23195" s="1"/>
  <c r="L126" i="23195"/>
  <c r="I74" i="23195"/>
  <c r="K403" i="23195"/>
  <c r="J403" i="23195"/>
  <c r="I386" i="23195"/>
  <c r="I415" i="23195" s="1"/>
  <c r="E318" i="23195"/>
  <c r="F232" i="23195"/>
  <c r="J330" i="23195"/>
  <c r="J531" i="23195" s="1"/>
  <c r="H330" i="23195"/>
  <c r="H531" i="23195" s="1"/>
  <c r="I24" i="23195"/>
  <c r="J30" i="23195"/>
  <c r="K30" i="23195"/>
  <c r="F30" i="23195"/>
  <c r="D77" i="23195"/>
  <c r="D78" i="23195" s="1"/>
  <c r="D79" i="23195" s="1"/>
  <c r="D75" i="23195"/>
  <c r="E375" i="23195"/>
  <c r="E515" i="23195"/>
  <c r="E376" i="23195"/>
  <c r="E516" i="23195"/>
  <c r="E335" i="23195"/>
  <c r="E527" i="23195"/>
  <c r="E528" i="23195"/>
  <c r="E519" i="23195"/>
  <c r="K126" i="23195"/>
  <c r="K151" i="23195"/>
  <c r="J553" i="23195"/>
  <c r="X387" i="23195"/>
  <c r="I124" i="23195"/>
  <c r="I564" i="23195"/>
  <c r="I565" i="23195" s="1"/>
  <c r="I382" i="23195"/>
  <c r="L78" i="23195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29" i="23195"/>
  <c r="D131" i="23195"/>
  <c r="D133" i="23195" s="1"/>
  <c r="D134" i="23195" s="1"/>
  <c r="D135" i="23195" s="1"/>
  <c r="D136" i="23195" s="1"/>
  <c r="D137" i="23195" s="1"/>
  <c r="D138" i="23195" s="1"/>
  <c r="D141" i="23195" s="1"/>
  <c r="D142" i="23195" s="1"/>
  <c r="D143" i="23195" s="1"/>
  <c r="J74" i="23195"/>
  <c r="G542" i="23195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376" i="23195"/>
  <c r="G151" i="23195"/>
  <c r="G527" i="23195"/>
  <c r="Z386" i="23195"/>
  <c r="Q388" i="23195"/>
  <c r="F517" i="23195"/>
  <c r="L554" i="23195"/>
  <c r="J320" i="23195"/>
  <c r="D201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L326" i="23195" l="1"/>
  <c r="L74" i="23195"/>
  <c r="J460" i="23195"/>
  <c r="J459" i="23195" s="1"/>
  <c r="J325" i="23195"/>
  <c r="J530" i="23195" s="1"/>
  <c r="K516" i="23195"/>
  <c r="K375" i="23195"/>
  <c r="H151" i="23195"/>
  <c r="G518" i="23195"/>
  <c r="G537" i="23195"/>
  <c r="G543" i="23195"/>
  <c r="G544" i="23195"/>
  <c r="L77" i="23195"/>
  <c r="L82" i="23195" s="1"/>
  <c r="I537" i="23195"/>
  <c r="I518" i="23195"/>
  <c r="I542" i="23195"/>
  <c r="K553" i="23195"/>
  <c r="K415" i="23195"/>
  <c r="Z387" i="23195"/>
  <c r="L543" i="23195"/>
  <c r="L544" i="23195"/>
  <c r="H518" i="23195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D144" i="23195"/>
  <c r="D145" i="23195" s="1"/>
  <c r="D146" i="23195" s="1"/>
  <c r="D147" i="23195" s="1"/>
  <c r="D154" i="23195"/>
  <c r="D156" i="23195" s="1"/>
  <c r="D157" i="23195" s="1"/>
  <c r="D158" i="23195" s="1"/>
  <c r="D159" i="23195" s="1"/>
  <c r="D160" i="23195" s="1"/>
  <c r="D161" i="23195" s="1"/>
  <c r="D162" i="23195" s="1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 s="1"/>
  <c r="G460" i="23195"/>
  <c r="G459" i="23195" s="1"/>
  <c r="G325" i="23195"/>
  <c r="H553" i="23195"/>
  <c r="T387" i="23195"/>
  <c r="E77" i="23195"/>
  <c r="E82" i="23195" s="1"/>
  <c r="D82" i="23195"/>
  <c r="D80" i="23195"/>
  <c r="D81" i="23195" s="1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D203" i="23195"/>
  <c r="D204" i="23195" s="1"/>
  <c r="D205" i="23195" s="1"/>
  <c r="D206" i="23195" s="1"/>
  <c r="D207" i="23195" s="1"/>
  <c r="D208" i="23195" s="1"/>
  <c r="D211" i="23195" s="1"/>
  <c r="D212" i="23195" s="1"/>
  <c r="D213" i="23195" s="1"/>
  <c r="D20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K544" i="23195" l="1"/>
  <c r="K518" i="23195"/>
  <c r="K542" i="23195"/>
  <c r="K543" i="23195"/>
  <c r="K537" i="23195"/>
  <c r="L460" i="23195"/>
  <c r="L459" i="23195" s="1"/>
  <c r="L325" i="23195"/>
  <c r="L530" i="23195" s="1"/>
  <c r="J376" i="23195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D149" i="23195"/>
  <c r="D148" i="23195"/>
  <c r="D150" i="23195" s="1"/>
  <c r="G522" i="23195"/>
  <c r="G559" i="23195"/>
  <c r="G560" i="23195" s="1"/>
  <c r="G523" i="23195"/>
  <c r="G521" i="23195"/>
  <c r="D223" i="23195"/>
  <c r="D224" i="23195" s="1"/>
  <c r="D225" i="23195" s="1"/>
  <c r="D226" i="23195" s="1"/>
  <c r="D227" i="23195" s="1"/>
  <c r="D228" i="23195" s="1"/>
  <c r="D229" i="23195" s="1"/>
  <c r="D231" i="23195" s="1"/>
  <c r="D214" i="23195"/>
  <c r="D215" i="23195" s="1"/>
  <c r="D216" i="23195" s="1"/>
  <c r="D217" i="23195" s="1"/>
  <c r="D218" i="23195" s="1"/>
  <c r="D219" i="23195" s="1"/>
  <c r="D220" i="23195"/>
  <c r="D221" i="23195" s="1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t.lipa</author>
    <author>a.czerkawska</author>
  </authors>
  <commentList>
    <comment ref="E163" authorId="0" shapeId="0" xr:uid="{00000000-0006-0000-0000-000001000000}">
      <text/>
    </comment>
    <comment ref="H38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 xr:uid="{00000000-0006-0000-0000-000004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 xr:uid="{00000000-0006-0000-0000-000005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 xr:uid="{00000000-0006-0000-0000-000006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 xr:uid="{00000000-0006-0000-0000-000007000000}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 xr:uid="{00000000-0006-0000-0000-00000D000000}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 xr:uid="{00000000-0006-0000-0000-00000E000000}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 xr:uid="{00000000-0006-0000-0000-00000F000000}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 xr:uid="{00000000-0006-0000-0000-000010000000}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 xr:uid="{00000000-0006-0000-0000-000013000000}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<sst xmlns="http://schemas.openxmlformats.org/spreadsheetml/2006/main" count="523" uniqueCount="359">
  <si>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</si>
  <si>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</si>
  <si>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</si>
  <si>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</si>
  <si>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</si>
  <si>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</si>
  <si>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</si>
  <si>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</si>
  <si>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</si>
  <si>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</si>
  <si>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</si>
  <si>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</si>
  <si>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</si>
  <si>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</si>
  <si>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</si>
  <si>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</si>
  <si>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</si>
  <si>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</si>
  <si>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</si>
  <si>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</si>
  <si>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</si>
  <si>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</si>
  <si>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</si>
  <si>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</si>
  <si>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</si>
  <si>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</si>
  <si>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</si>
  <si>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</si>
  <si>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</si>
  <si>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</si>
  <si>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</si>
  <si>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</si>
  <si>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</si>
  <si>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</si>
  <si>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</si>
  <si>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</si>
  <si>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</si>
  <si>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</si>
  <si>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</si>
  <si>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</si>
  <si>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</si>
  <si>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</si>
  <si>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</si>
  <si>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</si>
  <si>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</si>
  <si>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</si>
  <si>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</si>
  <si>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</si>
  <si>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</si>
  <si>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</si>
  <si>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</si>
  <si>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</si>
  <si>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</si>
  <si>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</si>
  <si>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</si>
  <si>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</si>
  <si>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</si>
  <si>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</si>
  <si>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</si>
  <si>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</si>
  <si>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</si>
  <si>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</si>
  <si>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</si>
  <si>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</si>
  <si>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</si>
  <si>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</si>
  <si>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</si>
  <si>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</si>
  <si>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</si>
  <si>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</si>
  <si>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</si>
  <si>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</si>
  <si>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</si>
  <si>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</si>
  <si>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</si>
  <si>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</si>
  <si>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</si>
  <si>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</si>
  <si>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</si>
  <si>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</si>
  <si>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</si>
  <si>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</si>
  <si>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</si>
  <si>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</si>
  <si>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</si>
  <si>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</si>
  <si>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</si>
  <si>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</si>
  <si>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</si>
  <si>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</si>
  <si>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</si>
  <si>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</si>
  <si>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</si>
  <si>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</si>
  <si>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</si>
  <si>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</si>
  <si>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</si>
  <si>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</si>
  <si>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</si>
  <si>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</si>
  <si>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</si>
  <si>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</si>
  <si>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</si>
  <si>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</si>
  <si>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</si>
  <si>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</si>
  <si>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</si>
  <si>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</si>
  <si>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</si>
  <si>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</si>
  <si>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</si>
  <si>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</si>
  <si>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</si>
  <si>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</si>
  <si>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</si>
  <si>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</si>
  <si>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</si>
  <si>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</si>
  <si>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</si>
  <si>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</si>
  <si>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</si>
  <si>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</si>
  <si>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</si>
  <si>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</si>
  <si>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</si>
  <si>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</si>
  <si>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</si>
  <si>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</si>
  <si>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</si>
  <si>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</si>
  <si>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</si>
  <si>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</si>
  <si>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</si>
  <si>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</si>
  <si>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</si>
  <si>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</si>
  <si>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</si>
  <si>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</si>
  <si>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</si>
  <si>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</si>
  <si>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</si>
  <si>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</si>
  <si>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</si>
  <si>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</si>
  <si>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</si>
  <si>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</si>
  <si>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</si>
  <si>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</si>
  <si>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</si>
  <si>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</si>
  <si>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</si>
  <si>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</si>
  <si>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</si>
  <si>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</si>
  <si>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</si>
  <si>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</si>
  <si>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</si>
  <si>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</si>
  <si>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</si>
  <si>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</si>
  <si>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</si>
  <si>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</si>
  <si>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</si>
  <si>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</si>
  <si>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</si>
  <si>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</si>
  <si>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</si>
  <si>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</si>
  <si>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</si>
  <si>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</si>
  <si>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</si>
  <si>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</si>
  <si>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</si>
  <si>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</si>
  <si>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</si>
  <si>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</si>
  <si>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</si>
  <si>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</si>
  <si>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</si>
  <si>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</si>
  <si>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</si>
  <si>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</si>
  <si>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</si>
  <si>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</si>
  <si>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</si>
  <si>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</si>
  <si>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</si>
  <si>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</si>
  <si>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</si>
  <si>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</si>
  <si>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</si>
  <si>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</si>
  <si>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</si>
  <si>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</si>
  <si>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</si>
  <si>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</si>
  <si>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</si>
  <si>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</si>
  <si>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</si>
  <si>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</si>
  <si>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</si>
  <si>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</si>
  <si>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</si>
  <si>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</si>
  <si>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</si>
  <si>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</si>
  <si>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</si>
  <si>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</si>
  <si>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</si>
  <si>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</si>
  <si>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</si>
  <si>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</si>
  <si>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</si>
  <si>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</si>
  <si>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</si>
  <si>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</si>
  <si>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</si>
  <si>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</si>
  <si>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</si>
  <si>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</si>
  <si>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</si>
  <si>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</si>
  <si>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</si>
  <si>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</si>
  <si>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</si>
  <si>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</si>
  <si>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</si>
  <si>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</si>
  <si>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</si>
  <si>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</si>
  <si>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</si>
  <si>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</si>
  <si>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</si>
  <si>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</si>
  <si>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</si>
  <si>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</si>
  <si>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</si>
  <si>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</si>
  <si>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</si>
  <si>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</si>
  <si>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</si>
  <si>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</si>
  <si>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</si>
  <si>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</si>
  <si>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</si>
  <si>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</si>
  <si>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</si>
  <si>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</si>
  <si>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</si>
  <si>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</si>
  <si>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</si>
  <si>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</si>
  <si>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</si>
  <si>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</si>
  <si>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</si>
  <si>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</si>
  <si>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</si>
  <si>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</si>
  <si>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</si>
  <si>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</si>
  <si>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</si>
  <si>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</si>
  <si>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</si>
  <si>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</si>
  <si>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</si>
  <si>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</si>
  <si>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</si>
  <si>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</si>
  <si>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</si>
  <si>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</si>
  <si>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</si>
  <si>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</si>
  <si>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</si>
  <si>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</si>
  <si>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</si>
  <si>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</si>
  <si>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</si>
  <si>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</si>
  <si>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</si>
  <si>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</si>
  <si>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</si>
  <si>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</si>
  <si>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</si>
  <si>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</si>
  <si>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</si>
  <si>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</si>
  <si>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</si>
  <si>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</si>
  <si>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</si>
  <si>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</si>
  <si>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</si>
  <si>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</si>
  <si>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</si>
  <si>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</si>
  <si>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</si>
  <si>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</si>
  <si>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</si>
  <si>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</si>
  <si>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</si>
  <si>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</si>
  <si>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</si>
  <si>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</si>
  <si>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</si>
  <si>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</si>
  <si>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</si>
  <si>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</si>
  <si>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</si>
  <si>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</si>
  <si>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</si>
  <si>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</si>
  <si>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</si>
  <si>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</si>
  <si>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</si>
  <si>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</si>
  <si>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</si>
  <si>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</si>
  <si>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</si>
  <si>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</si>
  <si>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</si>
  <si>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</si>
  <si>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</si>
  <si>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</si>
  <si>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w tym odbiorcy indywidualni (grupy W1-W3, Z1-Z3, B1-B3, R1-R3)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</si>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</sst>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"/>
    <numFmt numFmtId="166" formatCode="0.0"/>
    <numFmt numFmtId="167" formatCode="0.0%"/>
    <numFmt numFmtId="168" formatCode="#,##0.000"/>
    <numFmt numFmtId="169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0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7" fontId="11" fillId="7" borderId="12" xfId="6" applyNumberFormat="1" applyFont="1" applyFill="1" applyBorder="1" applyProtection="1">
      <protection locked="0"/>
    </xf>
    <xf numFmtId="167" fontId="11" fillId="7" borderId="13" xfId="6" applyNumberFormat="1" applyFont="1" applyFill="1" applyBorder="1" applyProtection="1">
      <protection locked="0"/>
    </xf>
    <xf numFmtId="167" fontId="11" fillId="7" borderId="14" xfId="6" applyNumberFormat="1" applyFont="1" applyFill="1" applyBorder="1" applyProtection="1">
      <protection locked="0"/>
    </xf>
    <xf numFmtId="167" fontId="11" fillId="7" borderId="15" xfId="6" applyNumberFormat="1" applyFont="1" applyFill="1" applyBorder="1"/>
    <xf numFmtId="167" fontId="11" fillId="7" borderId="13" xfId="6" applyNumberFormat="1" applyFont="1" applyFill="1" applyBorder="1"/>
    <xf numFmtId="167" fontId="11" fillId="7" borderId="14" xfId="6" applyNumberFormat="1" applyFont="1" applyFill="1" applyBorder="1"/>
    <xf numFmtId="167" fontId="16" fillId="7" borderId="12" xfId="6" applyNumberFormat="1" applyFont="1" applyFill="1" applyBorder="1" applyProtection="1">
      <protection locked="0"/>
    </xf>
    <xf numFmtId="167" fontId="16" fillId="7" borderId="13" xfId="6" applyNumberFormat="1" applyFont="1" applyFill="1" applyBorder="1" applyProtection="1">
      <protection locked="0"/>
    </xf>
    <xf numFmtId="167" fontId="16" fillId="7" borderId="14" xfId="6" applyNumberFormat="1" applyFont="1" applyFill="1" applyBorder="1" applyProtection="1">
      <protection locked="0"/>
    </xf>
    <xf numFmtId="167" fontId="16" fillId="7" borderId="15" xfId="6" applyNumberFormat="1" applyFont="1" applyFill="1" applyBorder="1" applyProtection="1">
      <protection locked="0"/>
    </xf>
    <xf numFmtId="167" fontId="16" fillId="7" borderId="12" xfId="6" applyNumberFormat="1" applyFont="1" applyFill="1" applyBorder="1"/>
    <xf numFmtId="167" fontId="16" fillId="7" borderId="13" xfId="6" applyNumberFormat="1" applyFont="1" applyFill="1" applyBorder="1"/>
    <xf numFmtId="167" fontId="16" fillId="7" borderId="14" xfId="6" applyNumberFormat="1" applyFont="1" applyFill="1" applyBorder="1"/>
    <xf numFmtId="167" fontId="16" fillId="7" borderId="15" xfId="6" applyNumberFormat="1" applyFont="1" applyFill="1" applyBorder="1" applyProtection="1"/>
    <xf numFmtId="167" fontId="16" fillId="7" borderId="13" xfId="6" applyNumberFormat="1" applyFont="1" applyFill="1" applyBorder="1" applyProtection="1"/>
    <xf numFmtId="167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7" fontId="21" fillId="9" borderId="17" xfId="6" applyNumberFormat="1" applyFont="1" applyFill="1" applyBorder="1" applyAlignment="1">
      <alignment horizontal="right" vertical="center"/>
    </xf>
    <xf numFmtId="167" fontId="21" fillId="9" borderId="13" xfId="6" applyNumberFormat="1" applyFont="1" applyFill="1" applyBorder="1" applyAlignment="1">
      <alignment horizontal="right" vertical="center"/>
    </xf>
    <xf numFmtId="167" fontId="21" fillId="9" borderId="11" xfId="6" applyNumberFormat="1" applyFont="1" applyFill="1" applyBorder="1" applyAlignment="1">
      <alignment horizontal="right" vertical="center"/>
    </xf>
    <xf numFmtId="167" fontId="21" fillId="4" borderId="17" xfId="6" applyNumberFormat="1" applyFont="1" applyFill="1" applyBorder="1" applyAlignment="1">
      <alignment horizontal="right" vertical="center"/>
    </xf>
    <xf numFmtId="167" fontId="21" fillId="4" borderId="13" xfId="6" applyNumberFormat="1" applyFont="1" applyFill="1" applyBorder="1" applyAlignment="1">
      <alignment horizontal="right" vertical="center"/>
    </xf>
    <xf numFmtId="167" fontId="21" fillId="4" borderId="14" xfId="6" applyNumberFormat="1" applyFont="1" applyFill="1" applyBorder="1" applyAlignment="1">
      <alignment horizontal="right" vertical="center"/>
    </xf>
    <xf numFmtId="167" fontId="18" fillId="9" borderId="19" xfId="6" quotePrefix="1" applyNumberFormat="1" applyFont="1" applyFill="1" applyBorder="1" applyAlignment="1">
      <alignment horizontal="right" vertical="center"/>
    </xf>
    <xf numFmtId="167" fontId="18" fillId="9" borderId="20" xfId="6" applyNumberFormat="1" applyFont="1" applyFill="1" applyBorder="1" applyAlignment="1">
      <alignment horizontal="right" vertical="center"/>
    </xf>
    <xf numFmtId="167" fontId="18" fillId="9" borderId="21" xfId="6" applyNumberFormat="1" applyFont="1" applyFill="1" applyBorder="1" applyAlignment="1">
      <alignment horizontal="right" vertical="center"/>
    </xf>
    <xf numFmtId="167" fontId="18" fillId="4" borderId="19" xfId="6" applyNumberFormat="1" applyFont="1" applyFill="1" applyBorder="1" applyAlignment="1">
      <alignment horizontal="right" vertical="center"/>
    </xf>
    <xf numFmtId="167" fontId="18" fillId="4" borderId="20" xfId="6" applyNumberFormat="1" applyFont="1" applyFill="1" applyBorder="1" applyAlignment="1">
      <alignment horizontal="right" vertical="center"/>
    </xf>
    <xf numFmtId="167" fontId="18" fillId="4" borderId="22" xfId="6" applyNumberFormat="1" applyFont="1" applyFill="1" applyBorder="1" applyAlignment="1">
      <alignment horizontal="right" vertical="center"/>
    </xf>
    <xf numFmtId="167" fontId="18" fillId="9" borderId="23" xfId="6" quotePrefix="1" applyNumberFormat="1" applyFont="1" applyFill="1" applyBorder="1" applyAlignment="1">
      <alignment horizontal="right" vertical="center"/>
    </xf>
    <xf numFmtId="167" fontId="18" fillId="9" borderId="24" xfId="6" applyNumberFormat="1" applyFont="1" applyFill="1" applyBorder="1" applyAlignment="1">
      <alignment horizontal="right" vertical="center"/>
    </xf>
    <xf numFmtId="167" fontId="18" fillId="9" borderId="25" xfId="6" applyNumberFormat="1" applyFont="1" applyFill="1" applyBorder="1" applyAlignment="1">
      <alignment horizontal="right" vertical="center"/>
    </xf>
    <xf numFmtId="167" fontId="18" fillId="4" borderId="23" xfId="6" applyNumberFormat="1" applyFont="1" applyFill="1" applyBorder="1" applyAlignment="1">
      <alignment horizontal="right" vertical="center"/>
    </xf>
    <xf numFmtId="167" fontId="18" fillId="4" borderId="24" xfId="6" applyNumberFormat="1" applyFont="1" applyFill="1" applyBorder="1" applyAlignment="1">
      <alignment horizontal="right" vertical="center"/>
    </xf>
    <xf numFmtId="167" fontId="18" fillId="4" borderId="26" xfId="6" applyNumberFormat="1" applyFont="1" applyFill="1" applyBorder="1" applyAlignment="1">
      <alignment horizontal="right" vertical="center"/>
    </xf>
    <xf numFmtId="169" fontId="21" fillId="9" borderId="17" xfId="6" applyNumberFormat="1" applyFont="1" applyFill="1" applyBorder="1" applyAlignment="1">
      <alignment horizontal="right" vertical="center"/>
    </xf>
    <xf numFmtId="169" fontId="21" fillId="9" borderId="13" xfId="6" applyNumberFormat="1" applyFont="1" applyFill="1" applyBorder="1" applyAlignment="1">
      <alignment horizontal="right" vertical="center"/>
    </xf>
    <xf numFmtId="169" fontId="21" fillId="9" borderId="11" xfId="6" applyNumberFormat="1" applyFont="1" applyFill="1" applyBorder="1" applyAlignment="1">
      <alignment horizontal="right" vertical="center"/>
    </xf>
    <xf numFmtId="169" fontId="21" fillId="4" borderId="17" xfId="6" applyNumberFormat="1" applyFont="1" applyFill="1" applyBorder="1" applyAlignment="1">
      <alignment horizontal="right" vertical="center"/>
    </xf>
    <xf numFmtId="169" fontId="21" fillId="4" borderId="13" xfId="6" applyNumberFormat="1" applyFont="1" applyFill="1" applyBorder="1" applyAlignment="1">
      <alignment horizontal="right" vertical="center"/>
    </xf>
    <xf numFmtId="169" fontId="21" fillId="4" borderId="14" xfId="6" applyNumberFormat="1" applyFont="1" applyFill="1" applyBorder="1" applyAlignment="1">
      <alignment horizontal="right" vertical="center"/>
    </xf>
    <xf numFmtId="169" fontId="18" fillId="9" borderId="19" xfId="6" applyNumberFormat="1" applyFont="1" applyFill="1" applyBorder="1" applyAlignment="1">
      <alignment horizontal="right" vertical="center"/>
    </xf>
    <xf numFmtId="169" fontId="18" fillId="9" borderId="20" xfId="6" applyNumberFormat="1" applyFont="1" applyFill="1" applyBorder="1" applyAlignment="1">
      <alignment horizontal="right" vertical="center"/>
    </xf>
    <xf numFmtId="169" fontId="18" fillId="9" borderId="21" xfId="6" applyNumberFormat="1" applyFont="1" applyFill="1" applyBorder="1" applyAlignment="1">
      <alignment horizontal="right" vertical="center"/>
    </xf>
    <xf numFmtId="169" fontId="18" fillId="4" borderId="19" xfId="6" applyNumberFormat="1" applyFont="1" applyFill="1" applyBorder="1" applyAlignment="1">
      <alignment horizontal="right" vertical="center"/>
    </xf>
    <xf numFmtId="169" fontId="18" fillId="4" borderId="20" xfId="6" applyNumberFormat="1" applyFont="1" applyFill="1" applyBorder="1" applyAlignment="1">
      <alignment horizontal="right" vertical="center"/>
    </xf>
    <xf numFmtId="169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9" fontId="18" fillId="9" borderId="23" xfId="6" applyNumberFormat="1" applyFont="1" applyFill="1" applyBorder="1" applyAlignment="1">
      <alignment horizontal="right" vertical="center"/>
    </xf>
    <xf numFmtId="169" fontId="18" fillId="9" borderId="24" xfId="6" applyNumberFormat="1" applyFont="1" applyFill="1" applyBorder="1" applyAlignment="1">
      <alignment horizontal="right" vertical="center"/>
    </xf>
    <xf numFmtId="169" fontId="18" fillId="9" borderId="25" xfId="6" applyNumberFormat="1" applyFont="1" applyFill="1" applyBorder="1" applyAlignment="1">
      <alignment horizontal="right" vertical="center"/>
    </xf>
    <xf numFmtId="169" fontId="18" fillId="4" borderId="23" xfId="6" applyNumberFormat="1" applyFont="1" applyFill="1" applyBorder="1" applyAlignment="1">
      <alignment horizontal="right" vertical="center"/>
    </xf>
    <xf numFmtId="169" fontId="18" fillId="4" borderId="24" xfId="6" applyNumberFormat="1" applyFont="1" applyFill="1" applyBorder="1" applyAlignment="1">
      <alignment horizontal="right" vertical="center"/>
    </xf>
    <xf numFmtId="169" fontId="18" fillId="4" borderId="26" xfId="6" applyNumberFormat="1" applyFont="1" applyFill="1" applyBorder="1" applyAlignment="1">
      <alignment horizontal="right" vertical="center"/>
    </xf>
    <xf numFmtId="167" fontId="21" fillId="9" borderId="23" xfId="6" applyNumberFormat="1" applyFont="1" applyFill="1" applyBorder="1" applyAlignment="1">
      <alignment horizontal="right" vertical="center"/>
    </xf>
    <xf numFmtId="167" fontId="21" fillId="9" borderId="24" xfId="6" applyNumberFormat="1" applyFont="1" applyFill="1" applyBorder="1" applyAlignment="1">
      <alignment horizontal="right" vertical="center"/>
    </xf>
    <xf numFmtId="167" fontId="21" fillId="9" borderId="25" xfId="6" applyNumberFormat="1" applyFont="1" applyFill="1" applyBorder="1" applyAlignment="1">
      <alignment horizontal="right" vertical="center"/>
    </xf>
    <xf numFmtId="167" fontId="21" fillId="4" borderId="23" xfId="6" applyNumberFormat="1" applyFont="1" applyFill="1" applyBorder="1" applyAlignment="1">
      <alignment horizontal="right" vertical="center"/>
    </xf>
    <xf numFmtId="167" fontId="21" fillId="4" borderId="24" xfId="6" applyNumberFormat="1" applyFont="1" applyFill="1" applyBorder="1" applyAlignment="1">
      <alignment horizontal="right" vertical="center"/>
    </xf>
    <xf numFmtId="167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7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7" fontId="8" fillId="9" borderId="17" xfId="6" applyNumberFormat="1" applyFont="1" applyFill="1" applyBorder="1" applyAlignment="1">
      <alignment vertical="center"/>
    </xf>
    <xf numFmtId="167" fontId="8" fillId="9" borderId="13" xfId="6" applyNumberFormat="1" applyFont="1" applyFill="1" applyBorder="1" applyAlignment="1">
      <alignment vertical="center"/>
    </xf>
    <xf numFmtId="167" fontId="8" fillId="9" borderId="11" xfId="6" applyNumberFormat="1" applyFont="1" applyFill="1" applyBorder="1" applyAlignment="1">
      <alignment vertical="center"/>
    </xf>
    <xf numFmtId="167" fontId="8" fillId="4" borderId="17" xfId="6" applyNumberFormat="1" applyFont="1" applyFill="1" applyBorder="1" applyAlignment="1">
      <alignment vertical="center"/>
    </xf>
    <xf numFmtId="167" fontId="8" fillId="4" borderId="13" xfId="6" applyNumberFormat="1" applyFont="1" applyFill="1" applyBorder="1" applyAlignment="1">
      <alignment vertical="center"/>
    </xf>
    <xf numFmtId="167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5" fontId="18" fillId="7" borderId="17" xfId="3" applyNumberFormat="1" applyFont="1" applyFill="1" applyBorder="1" applyAlignment="1" applyProtection="1">
      <alignment horizontal="right" vertical="center"/>
      <protection locked="0"/>
    </xf>
    <xf numFmtId="165" fontId="18" fillId="7" borderId="13" xfId="3" applyNumberFormat="1" applyFont="1" applyFill="1" applyBorder="1" applyAlignment="1" applyProtection="1">
      <alignment horizontal="right" vertical="center"/>
      <protection locked="0"/>
    </xf>
    <xf numFmtId="165" fontId="18" fillId="7" borderId="11" xfId="3" applyNumberFormat="1" applyFont="1" applyFill="1" applyBorder="1" applyAlignment="1" applyProtection="1">
      <alignment horizontal="right" vertical="center"/>
      <protection locked="0"/>
    </xf>
    <xf numFmtId="165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7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7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6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5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5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5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8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5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7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7" fontId="42" fillId="4" borderId="0" xfId="0" applyNumberFormat="1" applyFont="1" applyFill="1" applyAlignment="1">
      <alignment vertical="center"/>
    </xf>
    <xf numFmtId="167" fontId="24" fillId="4" borderId="0" xfId="0" applyNumberFormat="1" applyFont="1" applyFill="1" applyAlignment="1">
      <alignment vertical="center"/>
    </xf>
    <xf numFmtId="167" fontId="16" fillId="9" borderId="17" xfId="0" applyNumberFormat="1" applyFont="1" applyFill="1" applyBorder="1" applyAlignment="1" applyProtection="1">
      <alignment vertical="center"/>
      <protection locked="0"/>
    </xf>
    <xf numFmtId="167" fontId="16" fillId="9" borderId="13" xfId="0" applyNumberFormat="1" applyFont="1" applyFill="1" applyBorder="1" applyAlignment="1" applyProtection="1">
      <alignment vertical="center"/>
      <protection locked="0"/>
    </xf>
    <xf numFmtId="167" fontId="16" fillId="9" borderId="11" xfId="0" applyNumberFormat="1" applyFont="1" applyFill="1" applyBorder="1" applyAlignment="1" applyProtection="1">
      <alignment vertical="center"/>
      <protection locked="0"/>
    </xf>
    <xf numFmtId="167" fontId="16" fillId="4" borderId="17" xfId="0" applyNumberFormat="1" applyFont="1" applyFill="1" applyBorder="1" applyAlignment="1" applyProtection="1">
      <alignment vertical="center"/>
    </xf>
    <xf numFmtId="167" fontId="16" fillId="4" borderId="13" xfId="0" applyNumberFormat="1" applyFont="1" applyFill="1" applyBorder="1" applyAlignment="1" applyProtection="1">
      <alignment vertical="center"/>
    </xf>
    <xf numFmtId="167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7" fontId="16" fillId="4" borderId="11" xfId="0" applyNumberFormat="1" applyFont="1" applyFill="1" applyBorder="1" applyAlignment="1" applyProtection="1">
      <alignment vertical="center"/>
    </xf>
    <xf numFmtId="167" fontId="16" fillId="4" borderId="17" xfId="0" applyNumberFormat="1" applyFont="1" applyFill="1" applyBorder="1" applyAlignment="1" applyProtection="1">
      <alignment vertical="center"/>
      <protection locked="0"/>
    </xf>
    <xf numFmtId="167" fontId="16" fillId="4" borderId="13" xfId="0" applyNumberFormat="1" applyFont="1" applyFill="1" applyBorder="1" applyAlignment="1" applyProtection="1">
      <alignment vertical="center"/>
      <protection locked="0"/>
    </xf>
    <xf numFmtId="167" fontId="16" fillId="4" borderId="14" xfId="0" applyNumberFormat="1" applyFont="1" applyFill="1" applyBorder="1" applyAlignment="1" applyProtection="1">
      <alignment vertical="center"/>
      <protection locked="0"/>
    </xf>
    <xf numFmtId="167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7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7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7" fontId="46" fillId="9" borderId="13" xfId="3" applyNumberFormat="1" applyFont="1" applyFill="1" applyBorder="1" applyAlignment="1">
      <alignment vertical="center"/>
    </xf>
    <xf numFmtId="167" fontId="46" fillId="9" borderId="11" xfId="3" applyNumberFormat="1" applyFont="1" applyFill="1" applyBorder="1" applyAlignment="1">
      <alignment vertical="center"/>
    </xf>
    <xf numFmtId="167" fontId="46" fillId="4" borderId="17" xfId="3" applyNumberFormat="1" applyFont="1" applyFill="1" applyBorder="1" applyAlignment="1">
      <alignment vertical="center"/>
    </xf>
    <xf numFmtId="167" fontId="46" fillId="4" borderId="13" xfId="3" applyNumberFormat="1" applyFont="1" applyFill="1" applyBorder="1" applyAlignment="1">
      <alignment vertical="center"/>
    </xf>
    <xf numFmtId="167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7" fontId="48" fillId="9" borderId="13" xfId="3" applyNumberFormat="1" applyFont="1" applyFill="1" applyBorder="1" applyAlignment="1">
      <alignment vertical="center"/>
    </xf>
    <xf numFmtId="167" fontId="48" fillId="9" borderId="11" xfId="3" applyNumberFormat="1" applyFont="1" applyFill="1" applyBorder="1" applyAlignment="1">
      <alignment vertical="center"/>
    </xf>
    <xf numFmtId="167" fontId="48" fillId="4" borderId="17" xfId="3" applyNumberFormat="1" applyFont="1" applyFill="1" applyBorder="1" applyAlignment="1">
      <alignment vertical="center"/>
    </xf>
    <xf numFmtId="167" fontId="48" fillId="4" borderId="13" xfId="3" applyNumberFormat="1" applyFont="1" applyFill="1" applyBorder="1" applyAlignment="1">
      <alignment vertical="center"/>
    </xf>
    <xf numFmtId="167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7" fontId="8" fillId="9" borderId="17" xfId="6" applyNumberFormat="1" applyFont="1" applyFill="1" applyBorder="1" applyAlignment="1">
      <alignment horizontal="right" vertical="center"/>
    </xf>
    <xf numFmtId="167" fontId="8" fillId="9" borderId="13" xfId="6" applyNumberFormat="1" applyFont="1" applyFill="1" applyBorder="1" applyAlignment="1">
      <alignment horizontal="right" vertical="center"/>
    </xf>
    <xf numFmtId="167" fontId="8" fillId="9" borderId="14" xfId="6" applyNumberFormat="1" applyFont="1" applyFill="1" applyBorder="1" applyAlignment="1">
      <alignment horizontal="right" vertical="center"/>
    </xf>
    <xf numFmtId="167" fontId="8" fillId="4" borderId="17" xfId="6" applyNumberFormat="1" applyFont="1" applyFill="1" applyBorder="1" applyAlignment="1">
      <alignment horizontal="right" vertical="center"/>
    </xf>
    <xf numFmtId="167" fontId="8" fillId="4" borderId="13" xfId="6" applyNumberFormat="1" applyFont="1" applyFill="1" applyBorder="1" applyAlignment="1">
      <alignment horizontal="right" vertical="center"/>
    </xf>
    <xf numFmtId="167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7" fontId="46" fillId="4" borderId="45" xfId="3" applyNumberFormat="1" applyFont="1" applyFill="1" applyBorder="1" applyAlignment="1">
      <alignment horizontal="right" vertical="center"/>
    </xf>
    <xf numFmtId="167" fontId="46" fillId="4" borderId="46" xfId="3" applyNumberFormat="1" applyFont="1" applyFill="1" applyBorder="1" applyAlignment="1">
      <alignment horizontal="right" vertical="center"/>
    </xf>
    <xf numFmtId="167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5" fontId="8" fillId="9" borderId="17" xfId="6" applyNumberFormat="1" applyFont="1" applyFill="1" applyBorder="1" applyAlignment="1" applyProtection="1">
      <alignment horizontal="right" vertical="center"/>
      <protection hidden="1"/>
    </xf>
    <xf numFmtId="165" fontId="8" fillId="9" borderId="13" xfId="6" applyNumberFormat="1" applyFont="1" applyFill="1" applyBorder="1" applyAlignment="1" applyProtection="1">
      <alignment horizontal="right" vertical="center"/>
      <protection hidden="1"/>
    </xf>
    <xf numFmtId="165" fontId="8" fillId="9" borderId="14" xfId="6" applyNumberFormat="1" applyFont="1" applyFill="1" applyBorder="1" applyAlignment="1" applyProtection="1">
      <alignment horizontal="right" vertical="center"/>
      <protection hidden="1"/>
    </xf>
    <xf numFmtId="165" fontId="8" fillId="4" borderId="17" xfId="6" applyNumberFormat="1" applyFont="1" applyFill="1" applyBorder="1" applyAlignment="1" applyProtection="1">
      <alignment horizontal="right" vertical="center"/>
      <protection hidden="1"/>
    </xf>
    <xf numFmtId="165" fontId="8" fillId="4" borderId="13" xfId="6" applyNumberFormat="1" applyFont="1" applyFill="1" applyBorder="1" applyAlignment="1" applyProtection="1">
      <alignment horizontal="right" vertical="center"/>
      <protection hidden="1"/>
    </xf>
    <xf numFmtId="165" fontId="8" fillId="4" borderId="14" xfId="6" applyNumberFormat="1" applyFont="1" applyFill="1" applyBorder="1" applyAlignment="1" applyProtection="1">
      <alignment horizontal="right" vertical="center"/>
      <protection hidden="1"/>
    </xf>
    <xf numFmtId="168" fontId="8" fillId="9" borderId="17" xfId="6" applyNumberFormat="1" applyFont="1" applyFill="1" applyBorder="1" applyAlignment="1" applyProtection="1">
      <alignment horizontal="right" vertical="center"/>
      <protection hidden="1"/>
    </xf>
    <xf numFmtId="168" fontId="8" fillId="9" borderId="13" xfId="6" applyNumberFormat="1" applyFont="1" applyFill="1" applyBorder="1" applyAlignment="1" applyProtection="1">
      <alignment horizontal="right" vertical="center"/>
      <protection hidden="1"/>
    </xf>
    <xf numFmtId="168" fontId="8" fillId="9" borderId="14" xfId="6" applyNumberFormat="1" applyFont="1" applyFill="1" applyBorder="1" applyAlignment="1" applyProtection="1">
      <alignment horizontal="right" vertical="center"/>
      <protection hidden="1"/>
    </xf>
    <xf numFmtId="168" fontId="8" fillId="4" borderId="17" xfId="6" applyNumberFormat="1" applyFont="1" applyFill="1" applyBorder="1" applyAlignment="1" applyProtection="1">
      <alignment horizontal="right" vertical="center"/>
      <protection hidden="1"/>
    </xf>
    <xf numFmtId="168" fontId="8" fillId="4" borderId="13" xfId="6" applyNumberFormat="1" applyFont="1" applyFill="1" applyBorder="1" applyAlignment="1" applyProtection="1">
      <alignment horizontal="right" vertical="center"/>
      <protection hidden="1"/>
    </xf>
    <xf numFmtId="168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5" fontId="11" fillId="9" borderId="35" xfId="5" applyNumberFormat="1" applyFont="1" applyFill="1" applyBorder="1" applyAlignment="1">
      <alignment horizontal="right"/>
    </xf>
    <xf numFmtId="165" fontId="11" fillId="9" borderId="36" xfId="5" applyNumberFormat="1" applyFont="1" applyFill="1" applyBorder="1" applyAlignment="1">
      <alignment horizontal="right"/>
    </xf>
    <xf numFmtId="165" fontId="11" fillId="9" borderId="65" xfId="5" applyNumberFormat="1" applyFont="1" applyFill="1" applyBorder="1" applyAlignment="1">
      <alignment horizontal="right"/>
    </xf>
    <xf numFmtId="165" fontId="11" fillId="0" borderId="35" xfId="5" applyNumberFormat="1" applyFont="1" applyFill="1" applyBorder="1" applyAlignment="1">
      <alignment horizontal="right"/>
    </xf>
    <xf numFmtId="165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5" fontId="8" fillId="7" borderId="17" xfId="3" applyNumberFormat="1" applyFont="1" applyFill="1" applyBorder="1" applyAlignment="1">
      <alignment horizontal="right" vertical="center"/>
    </xf>
    <xf numFmtId="165" fontId="8" fillId="7" borderId="13" xfId="3" applyNumberFormat="1" applyFont="1" applyFill="1" applyBorder="1" applyAlignment="1">
      <alignment horizontal="right" vertical="center"/>
    </xf>
    <xf numFmtId="165" fontId="8" fillId="7" borderId="14" xfId="3" applyNumberFormat="1" applyFont="1" applyFill="1" applyBorder="1" applyAlignment="1">
      <alignment horizontal="right" vertical="center"/>
    </xf>
    <xf numFmtId="165" fontId="8" fillId="0" borderId="17" xfId="3" applyNumberFormat="1" applyFont="1" applyFill="1" applyBorder="1" applyAlignment="1">
      <alignment horizontal="right" vertical="center"/>
    </xf>
    <xf numFmtId="165" fontId="8" fillId="0" borderId="13" xfId="3" applyNumberFormat="1" applyFont="1" applyFill="1" applyBorder="1" applyAlignment="1">
      <alignment horizontal="right" vertical="center"/>
    </xf>
    <xf numFmtId="165" fontId="8" fillId="0" borderId="14" xfId="3" applyNumberFormat="1" applyFont="1" applyFill="1" applyBorder="1" applyAlignment="1">
      <alignment horizontal="right" vertical="center"/>
    </xf>
    <xf numFmtId="165" fontId="8" fillId="7" borderId="17" xfId="6" applyNumberFormat="1" applyFont="1" applyFill="1" applyBorder="1" applyAlignment="1">
      <alignment horizontal="right" vertical="center"/>
    </xf>
    <xf numFmtId="165" fontId="8" fillId="7" borderId="13" xfId="6" applyNumberFormat="1" applyFont="1" applyFill="1" applyBorder="1" applyAlignment="1">
      <alignment horizontal="right" vertical="center"/>
    </xf>
    <xf numFmtId="165" fontId="8" fillId="7" borderId="14" xfId="6" applyNumberFormat="1" applyFont="1" applyFill="1" applyBorder="1" applyAlignment="1">
      <alignment horizontal="right" vertical="center"/>
    </xf>
    <xf numFmtId="165" fontId="8" fillId="7" borderId="15" xfId="6" applyNumberFormat="1" applyFont="1" applyFill="1" applyBorder="1" applyAlignment="1">
      <alignment horizontal="right" vertical="center"/>
    </xf>
    <xf numFmtId="165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5" fontId="8" fillId="7" borderId="39" xfId="3" applyNumberFormat="1" applyFont="1" applyFill="1" applyBorder="1" applyAlignment="1">
      <alignment horizontal="right" vertical="center"/>
    </xf>
    <xf numFmtId="165" fontId="8" fillId="7" borderId="40" xfId="3" applyNumberFormat="1" applyFont="1" applyFill="1" applyBorder="1" applyAlignment="1">
      <alignment horizontal="right" vertical="center"/>
    </xf>
    <xf numFmtId="165" fontId="8" fillId="7" borderId="41" xfId="3" applyNumberFormat="1" applyFont="1" applyFill="1" applyBorder="1" applyAlignment="1">
      <alignment horizontal="right" vertical="center"/>
    </xf>
    <xf numFmtId="165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5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7" fontId="48" fillId="4" borderId="39" xfId="3" applyNumberFormat="1" applyFont="1" applyFill="1" applyBorder="1" applyAlignment="1">
      <alignment horizontal="right" vertical="center"/>
    </xf>
    <xf numFmtId="167" fontId="48" fillId="4" borderId="40" xfId="3" applyNumberFormat="1" applyFont="1" applyFill="1" applyBorder="1" applyAlignment="1">
      <alignment horizontal="right" vertical="center"/>
    </xf>
    <xf numFmtId="167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7" fontId="16" fillId="9" borderId="23" xfId="0" applyNumberFormat="1" applyFont="1" applyFill="1" applyBorder="1" applyAlignment="1" applyProtection="1">
      <alignment vertical="center"/>
      <protection locked="0"/>
    </xf>
    <xf numFmtId="167" fontId="16" fillId="9" borderId="24" xfId="0" applyNumberFormat="1" applyFont="1" applyFill="1" applyBorder="1" applyAlignment="1" applyProtection="1">
      <alignment vertical="center"/>
      <protection locked="0"/>
    </xf>
    <xf numFmtId="167" fontId="16" fillId="9" borderId="25" xfId="0" applyNumberFormat="1" applyFont="1" applyFill="1" applyBorder="1" applyAlignment="1" applyProtection="1">
      <alignment vertical="center"/>
      <protection locked="0"/>
    </xf>
    <xf numFmtId="167" fontId="16" fillId="4" borderId="23" xfId="0" applyNumberFormat="1" applyFont="1" applyFill="1" applyBorder="1" applyAlignment="1" applyProtection="1">
      <alignment vertical="center"/>
    </xf>
    <xf numFmtId="167" fontId="16" fillId="4" borderId="24" xfId="0" applyNumberFormat="1" applyFont="1" applyFill="1" applyBorder="1" applyAlignment="1" applyProtection="1">
      <alignment vertical="center"/>
    </xf>
    <xf numFmtId="167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</cellXfs>
  <cellStyles count="7">
    <cellStyle name="Dziesiętny" xfId="1" builtinId="3"/>
    <cellStyle name="Normal_BSheetCF" xfId="2" xr:uid="{00000000-0005-0000-0000-000001000000}"/>
    <cellStyle name="Normalny" xfId="0" builtinId="0"/>
    <cellStyle name="Normalny_StruxiProjekcjaGogolin2" xfId="3" xr:uid="{00000000-0005-0000-0000-000003000000}"/>
    <cellStyle name="Normalny_wskaźniki makroekonomiczne_1" xfId="4" xr:uid="{00000000-0005-0000-0000-000004000000}"/>
    <cellStyle name="Normalny_Zeszyt2" xfId="5" xr:uid="{00000000-0005-0000-0000-000005000000}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3935768"/>
        <c:axId val="479529848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5768"/>
        <c:axId val="479529848"/>
      </c:lineChart>
      <c:catAx>
        <c:axId val="20393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9529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529848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393576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8152208"/>
        <c:axId val="479806152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C-4AA8-B6F3-F2E0D346E2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C-4AA8-B6F3-F2E0D346E2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AC-4AA8-B6F3-F2E0D346E24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AC-4AA8-B6F3-F2E0D346E24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AC-4AA8-B6F3-F2E0D346E24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AC-4AA8-B6F3-F2E0D346E24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AC-4AA8-B6F3-F2E0D346E24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AC-4AA8-B6F3-F2E0D346E24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AC-4AA8-B6F3-F2E0D346E24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AC-4AA8-B6F3-F2E0D346E24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AC-4AA8-B6F3-F2E0D346E24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AC-4AA8-B6F3-F2E0D346E24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AC-4AA8-B6F3-F2E0D346E24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AC-4AA8-B6F3-F2E0D346E24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AC-4AA8-B6F3-F2E0D346E242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AC-4AA8-B6F3-F2E0D346E242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AC-4AA8-B6F3-F2E0D346E242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AC-4AA8-B6F3-F2E0D346E242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AC-4AA8-B6F3-F2E0D346E242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AC-4AA8-B6F3-F2E0D346E242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AC-4AA8-B6F3-F2E0D346E242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52208"/>
        <c:axId val="479806152"/>
      </c:lineChart>
      <c:catAx>
        <c:axId val="478152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9806152"/>
        <c:crosses val="autoZero"/>
        <c:auto val="0"/>
        <c:lblAlgn val="ctr"/>
        <c:lblOffset val="100"/>
        <c:tickMarkSkip val="2"/>
        <c:noMultiLvlLbl val="0"/>
      </c:catAx>
      <c:valAx>
        <c:axId val="479806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81522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2595624"/>
        <c:axId val="204938712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95624"/>
        <c:axId val="204938712"/>
      </c:lineChart>
      <c:catAx>
        <c:axId val="48259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493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38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2595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4941848"/>
        <c:axId val="204943024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60136"/>
        <c:axId val="482860920"/>
      </c:lineChart>
      <c:catAx>
        <c:axId val="204941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494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943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4941848"/>
        <c:crosses val="autoZero"/>
        <c:crossBetween val="between"/>
        <c:dispUnits>
          <c:builtInUnit val="thousands"/>
        </c:dispUnits>
      </c:valAx>
      <c:catAx>
        <c:axId val="482860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860920"/>
        <c:crosses val="autoZero"/>
        <c:auto val="0"/>
        <c:lblAlgn val="ctr"/>
        <c:lblOffset val="100"/>
        <c:noMultiLvlLbl val="0"/>
      </c:catAx>
      <c:valAx>
        <c:axId val="482860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286013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G/Wydzia&#322;_3/Plany%20rozwoju/GUIDELINES&amp;FORMS/OSD_BIG/PLAN/2023/2023-02-09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G/Wydzia&#322;_3/Plany%20rozwoju/GUIDELINES&amp;FORMS/OSD_BIG/PLAN/2024/2024-01-30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1.0509999999999999</v>
          </cell>
        </row>
        <row r="37">
          <cell r="D37">
            <v>1.0980000000000001</v>
          </cell>
        </row>
        <row r="38">
          <cell r="D38">
            <v>1.048</v>
          </cell>
        </row>
        <row r="39">
          <cell r="D39">
            <v>1.0309999999999999</v>
          </cell>
        </row>
        <row r="40">
          <cell r="D40">
            <v>1.0249999999999999</v>
          </cell>
        </row>
        <row r="43">
          <cell r="D43">
            <v>1.0029999999999999</v>
          </cell>
        </row>
        <row r="44">
          <cell r="D44">
            <v>1.0329999999999999</v>
          </cell>
        </row>
        <row r="45">
          <cell r="D45">
            <v>1.0369999999999999</v>
          </cell>
        </row>
        <row r="46">
          <cell r="D46">
            <v>1.0349999999999999</v>
          </cell>
        </row>
        <row r="47">
          <cell r="D47">
            <v>1.03</v>
          </cell>
        </row>
        <row r="48">
          <cell r="D48">
            <v>1.0289999999999999</v>
          </cell>
        </row>
        <row r="51">
          <cell r="D51">
            <v>6.9000000000000006E-2</v>
          </cell>
        </row>
        <row r="52">
          <cell r="D52">
            <v>0.05</v>
          </cell>
        </row>
        <row r="53">
          <cell r="D53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1.1439999999999999</v>
          </cell>
        </row>
        <row r="36">
          <cell r="D36">
            <v>1.1140000000000001</v>
          </cell>
        </row>
        <row r="41">
          <cell r="D41">
            <v>0.97899999999999998</v>
          </cell>
        </row>
        <row r="42">
          <cell r="D42">
            <v>1.0109999999999999</v>
          </cell>
        </row>
        <row r="49">
          <cell r="D49">
            <v>6.4500000000000002E-2</v>
          </cell>
        </row>
        <row r="50">
          <cell r="D50">
            <v>6.54E-2</v>
          </cell>
        </row>
        <row r="53">
          <cell r="D5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82"/>
  <sheetViews>
    <sheetView tabSelected="1" topLeftCell="C1" zoomScaleNormal="100" zoomScaleSheetLayoutView="75" workbookViewId="0">
      <selection activeCell="F14" sqref="F14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56" style="4" customWidth="1"/>
    <col min="4" max="4" width="9" style="4" customWidth="1"/>
    <col min="5" max="5" width="11.7109375" style="5" customWidth="1"/>
    <col min="6" max="6" width="10.7109375" style="5" customWidth="1"/>
    <col min="7" max="7" width="10.7109375" style="5" hidden="1" customWidth="1" outlineLevel="1"/>
    <col min="8" max="8" width="11.140625" style="5" hidden="1" customWidth="1" outlineLevel="1"/>
    <col min="9" max="12" width="10.42578125" style="5" hidden="1" customWidth="1" outlineLevel="1"/>
    <col min="13" max="13" width="14.85546875" style="5" customWidth="1" collapsed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293</v>
      </c>
      <c r="E3" s="10">
        <f>Rok_ZPR+1</f>
        <v>2025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0" t="s">
        <v>250</v>
      </c>
      <c r="F6" s="1151"/>
      <c r="G6" s="1152"/>
      <c r="H6" s="1156" t="s">
        <v>251</v>
      </c>
      <c r="I6" s="1157"/>
      <c r="J6" s="1157"/>
      <c r="K6" s="1157"/>
      <c r="L6" s="1158"/>
    </row>
    <row r="7" spans="1:12" ht="30" thickTop="1" thickBot="1">
      <c r="B7" s="424">
        <v>1</v>
      </c>
      <c r="C7" s="22" t="s">
        <v>340</v>
      </c>
      <c r="D7" s="23" t="s">
        <v>151</v>
      </c>
      <c r="E7" s="24">
        <f>F7-1</f>
        <v>2022</v>
      </c>
      <c r="F7" s="25">
        <f>G7-1</f>
        <v>2023</v>
      </c>
      <c r="G7" s="26">
        <f>H7-1</f>
        <v>2024</v>
      </c>
      <c r="H7" s="27">
        <f>E3</f>
        <v>2025</v>
      </c>
      <c r="I7" s="28">
        <f>1+H7</f>
        <v>2026</v>
      </c>
      <c r="J7" s="29">
        <f>1+I7</f>
        <v>2027</v>
      </c>
      <c r="K7" s="29">
        <f>1+J7</f>
        <v>2028</v>
      </c>
      <c r="L7" s="30">
        <f>1+K7</f>
        <v>2029</v>
      </c>
    </row>
    <row r="8" spans="1:12" ht="7.5" customHeight="1" thickTop="1">
      <c r="C8" s="866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67" t="s">
        <v>154</v>
      </c>
      <c r="D9" s="31" t="s">
        <v>152</v>
      </c>
      <c r="E9" s="38">
        <f>[2]LP!$D$35</f>
        <v>1.1439999999999999</v>
      </c>
      <c r="F9" s="39">
        <f>[2]LP!$D$36</f>
        <v>1.1140000000000001</v>
      </c>
      <c r="G9" s="40">
        <f>[1]LP!$D$37</f>
        <v>1.0980000000000001</v>
      </c>
      <c r="H9" s="41">
        <f>[1]LP!$D$38</f>
        <v>1.048</v>
      </c>
      <c r="I9" s="42">
        <f>[1]LP!$D$39</f>
        <v>1.0309999999999999</v>
      </c>
      <c r="J9" s="42">
        <f>[1]LP!$D$40</f>
        <v>1.0249999999999999</v>
      </c>
      <c r="K9" s="42">
        <f>[1]LP!$D$40</f>
        <v>1.0249999999999999</v>
      </c>
      <c r="L9" s="43">
        <f>[1]LP!$D$40</f>
        <v>1.0249999999999999</v>
      </c>
    </row>
    <row r="10" spans="1:12" ht="12.75">
      <c r="B10" s="12"/>
      <c r="C10" s="868" t="s">
        <v>155</v>
      </c>
      <c r="D10" s="31" t="s">
        <v>152</v>
      </c>
      <c r="E10" s="44">
        <f>[2]LP!$D$41</f>
        <v>0.97899999999999998</v>
      </c>
      <c r="F10" s="45">
        <f>[2]LP!$D$42</f>
        <v>1.0109999999999999</v>
      </c>
      <c r="G10" s="46">
        <f>[1]LP!$D$43</f>
        <v>1.0029999999999999</v>
      </c>
      <c r="H10" s="47">
        <f>[1]LP!$D$44</f>
        <v>1.0329999999999999</v>
      </c>
      <c r="I10" s="45">
        <f>[1]LP!$D$45</f>
        <v>1.0369999999999999</v>
      </c>
      <c r="J10" s="45">
        <f>[1]LP!$D$46</f>
        <v>1.0349999999999999</v>
      </c>
      <c r="K10" s="45">
        <f>[1]LP!$D$47</f>
        <v>1.03</v>
      </c>
      <c r="L10" s="46">
        <f>[1]LP!$D$48</f>
        <v>1.0289999999999999</v>
      </c>
    </row>
    <row r="11" spans="1:12" ht="12.75">
      <c r="B11" s="12"/>
      <c r="C11" s="868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69" t="s">
        <v>156</v>
      </c>
      <c r="D12" s="56" t="s">
        <v>152</v>
      </c>
      <c r="E12" s="57">
        <f>[2]LP!$D$49</f>
        <v>6.4500000000000002E-2</v>
      </c>
      <c r="F12" s="58">
        <f>[2]LP!$D$50</f>
        <v>6.54E-2</v>
      </c>
      <c r="G12" s="59">
        <f>[1]LP!$D$51</f>
        <v>6.9000000000000006E-2</v>
      </c>
      <c r="H12" s="60">
        <f>[1]LP!$D$52</f>
        <v>0.05</v>
      </c>
      <c r="I12" s="61">
        <f>[1]LP!$D$52</f>
        <v>0.05</v>
      </c>
      <c r="J12" s="61">
        <f>[1]LP!$D$52</f>
        <v>0.05</v>
      </c>
      <c r="K12" s="61">
        <f>[1]LP!$D$52</f>
        <v>0.05</v>
      </c>
      <c r="L12" s="62">
        <f>[1]LP!$D$52</f>
        <v>0.05</v>
      </c>
    </row>
    <row r="13" spans="1:12" s="54" customFormat="1" ht="12.75">
      <c r="B13" s="55"/>
      <c r="C13" s="869" t="s">
        <v>301</v>
      </c>
      <c r="D13" s="56" t="str">
        <f>D12</f>
        <v>%</v>
      </c>
      <c r="E13" s="63">
        <f>[2]LP!$D$53</f>
        <v>0.02</v>
      </c>
      <c r="F13" s="61">
        <f>[2]LP!$D$53</f>
        <v>0.02</v>
      </c>
      <c r="G13" s="62">
        <f>[1]LP!$D$53</f>
        <v>0.02</v>
      </c>
      <c r="H13" s="60">
        <f>[1]LP!$D$53</f>
        <v>0.02</v>
      </c>
      <c r="I13" s="61">
        <f>[1]LP!$D$53</f>
        <v>0.02</v>
      </c>
      <c r="J13" s="61">
        <f>[1]LP!$D$53</f>
        <v>0.02</v>
      </c>
      <c r="K13" s="61">
        <f>[1]LP!$D$53</f>
        <v>0.02</v>
      </c>
      <c r="L13" s="62">
        <f>[1]LP!$D$53</f>
        <v>0.02</v>
      </c>
    </row>
    <row r="14" spans="1:12" s="54" customFormat="1" ht="12.75">
      <c r="B14" s="55"/>
      <c r="C14" s="870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2.75">
      <c r="B15" s="55"/>
      <c r="C15" s="870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5" thickBot="1">
      <c r="B16" s="55"/>
      <c r="C16" s="871" t="s">
        <v>160</v>
      </c>
      <c r="D16" s="872" t="s">
        <v>152</v>
      </c>
      <c r="E16" s="873"/>
      <c r="F16" s="874" t="str">
        <f>IF(E154=0,"-",F154/E154-1)</f>
        <v>-</v>
      </c>
      <c r="G16" s="875" t="str">
        <f t="shared" ref="G16:L16" si="2">IF(F154=0,"-",G154/F154-1)</f>
        <v>-</v>
      </c>
      <c r="H16" s="876" t="str">
        <f t="shared" si="2"/>
        <v>-</v>
      </c>
      <c r="I16" s="874" t="str">
        <f t="shared" si="2"/>
        <v>-</v>
      </c>
      <c r="J16" s="874" t="str">
        <f t="shared" si="2"/>
        <v>-</v>
      </c>
      <c r="K16" s="874" t="str">
        <f t="shared" si="2"/>
        <v>-</v>
      </c>
      <c r="L16" s="875" t="str">
        <f t="shared" si="2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62"/>
      <c r="C18" s="877" t="str">
        <f>CONCATENATE("TABELA ",B19)</f>
        <v>TABELA 2</v>
      </c>
      <c r="D18" s="5"/>
      <c r="E18" s="1166" t="s">
        <v>250</v>
      </c>
      <c r="F18" s="1167"/>
      <c r="G18" s="1168"/>
      <c r="H18" s="1156" t="s">
        <v>251</v>
      </c>
      <c r="I18" s="1157"/>
      <c r="J18" s="1157"/>
      <c r="K18" s="1157"/>
      <c r="L18" s="1158"/>
    </row>
    <row r="19" spans="2:12" ht="19.5" customHeight="1" thickTop="1" thickBot="1">
      <c r="B19" s="878">
        <f>1+B7</f>
        <v>2</v>
      </c>
      <c r="C19" s="895" t="s">
        <v>158</v>
      </c>
      <c r="D19" s="70" t="s">
        <v>151</v>
      </c>
      <c r="E19" s="71">
        <f>E$7</f>
        <v>2022</v>
      </c>
      <c r="F19" s="25">
        <f t="shared" ref="F19:L19" si="3">F$7</f>
        <v>2023</v>
      </c>
      <c r="G19" s="72">
        <f t="shared" si="3"/>
        <v>2024</v>
      </c>
      <c r="H19" s="73">
        <f t="shared" si="3"/>
        <v>2025</v>
      </c>
      <c r="I19" s="29">
        <f t="shared" si="3"/>
        <v>2026</v>
      </c>
      <c r="J19" s="29">
        <f t="shared" si="3"/>
        <v>2027</v>
      </c>
      <c r="K19" s="29">
        <f t="shared" si="3"/>
        <v>2028</v>
      </c>
      <c r="L19" s="30">
        <f t="shared" si="3"/>
        <v>2029</v>
      </c>
    </row>
    <row r="20" spans="2:12" ht="12.75" thickTop="1">
      <c r="B20" s="862"/>
      <c r="C20" s="896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2"/>
      <c r="C21" s="896" t="s">
        <v>343</v>
      </c>
      <c r="D21" s="78" t="s">
        <v>311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3"/>
      <c r="C22" s="897" t="s">
        <v>344</v>
      </c>
      <c r="D22" s="85" t="s">
        <v>311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3"/>
      <c r="C23" s="898" t="s">
        <v>345</v>
      </c>
      <c r="D23" s="78" t="s">
        <v>311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2"/>
      <c r="C24" s="896" t="s">
        <v>346</v>
      </c>
      <c r="D24" s="78" t="s">
        <v>152</v>
      </c>
      <c r="E24" s="98" t="s">
        <v>318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3"/>
      <c r="C25" s="897" t="str">
        <f>C22</f>
        <v>odbiorcy indywidualni (grupy W1-W3, L1-L3, B1-B3, R1-R3)</v>
      </c>
      <c r="D25" s="85" t="s">
        <v>152</v>
      </c>
      <c r="E25" s="104" t="s">
        <v>318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3"/>
      <c r="C26" s="898" t="s">
        <v>345</v>
      </c>
      <c r="D26" s="78" t="s">
        <v>152</v>
      </c>
      <c r="E26" s="110" t="s">
        <v>318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2"/>
      <c r="C27" s="896" t="s">
        <v>347</v>
      </c>
      <c r="D27" s="78" t="s">
        <v>312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3"/>
      <c r="C28" s="897" t="str">
        <f>C25</f>
        <v>odbiorcy indywidualni (grupy W1-W3, L1-L3, B1-B3, R1-R3)</v>
      </c>
      <c r="D28" s="18" t="s">
        <v>312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3"/>
      <c r="C29" s="898" t="s">
        <v>345</v>
      </c>
      <c r="D29" s="128" t="s">
        <v>312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2"/>
      <c r="C30" s="896" t="s">
        <v>348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3"/>
      <c r="C31" s="897" t="str">
        <f>C28</f>
        <v>odbiorcy indywidualni (grupy W1-W3, L1-L3, B1-B3, R1-R3)</v>
      </c>
      <c r="D31" s="18" t="s">
        <v>152</v>
      </c>
      <c r="E31" s="104" t="s">
        <v>318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3"/>
      <c r="C32" s="898" t="s">
        <v>345</v>
      </c>
      <c r="D32" s="141" t="s">
        <v>152</v>
      </c>
      <c r="E32" s="142" t="s">
        <v>318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.75" thickBot="1">
      <c r="B33" s="862"/>
      <c r="C33" s="899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2"/>
      <c r="C34" s="900" t="s">
        <v>322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2"/>
      <c r="C35" s="901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2"/>
      <c r="C36" s="902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3"/>
      <c r="C37" s="903" t="s">
        <v>349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3"/>
      <c r="C38" s="903" t="s">
        <v>350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3"/>
      <c r="C39" s="903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3"/>
      <c r="C40" s="903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2"/>
      <c r="C41" s="902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62"/>
      <c r="C42" s="904" t="s">
        <v>210</v>
      </c>
      <c r="D42" s="880" t="s">
        <v>157</v>
      </c>
      <c r="E42" s="881">
        <f t="shared" ref="E42:L42" si="13">SUM(E33,E37:E40)</f>
        <v>0</v>
      </c>
      <c r="F42" s="882">
        <f t="shared" si="13"/>
        <v>0</v>
      </c>
      <c r="G42" s="883">
        <f t="shared" si="13"/>
        <v>0</v>
      </c>
      <c r="H42" s="884">
        <f t="shared" si="13"/>
        <v>0</v>
      </c>
      <c r="I42" s="885">
        <f t="shared" si="13"/>
        <v>0</v>
      </c>
      <c r="J42" s="885">
        <f t="shared" si="13"/>
        <v>0</v>
      </c>
      <c r="K42" s="885">
        <f t="shared" si="13"/>
        <v>0</v>
      </c>
      <c r="L42" s="883">
        <f t="shared" si="13"/>
        <v>0</v>
      </c>
    </row>
    <row r="43" spans="2:12" s="174" customFormat="1" ht="12.75" thickTop="1">
      <c r="C43" s="879"/>
      <c r="D43" s="175"/>
      <c r="E43" s="879"/>
      <c r="F43" s="879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0"/>
      <c r="F45" s="1151"/>
      <c r="G45" s="1152"/>
      <c r="H45" s="1156"/>
      <c r="I45" s="1157"/>
      <c r="J45" s="1157"/>
      <c r="K45" s="1157"/>
      <c r="L45" s="1158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0" t="s">
        <v>250</v>
      </c>
      <c r="F53" s="1151"/>
      <c r="G53" s="1152"/>
      <c r="H53" s="1156" t="s">
        <v>251</v>
      </c>
      <c r="I53" s="1157"/>
      <c r="J53" s="1157"/>
      <c r="K53" s="1157"/>
      <c r="L53" s="1158"/>
    </row>
    <row r="54" spans="1:22" ht="19.5" customHeight="1" thickTop="1" thickBot="1">
      <c r="B54" s="424">
        <v>3</v>
      </c>
      <c r="C54" s="895" t="s">
        <v>159</v>
      </c>
      <c r="D54" s="70" t="s">
        <v>151</v>
      </c>
      <c r="E54" s="24">
        <f>E$7</f>
        <v>2022</v>
      </c>
      <c r="F54" s="25">
        <f t="shared" ref="F54:L54" si="14">F$7</f>
        <v>2023</v>
      </c>
      <c r="G54" s="177">
        <f t="shared" si="14"/>
        <v>2024</v>
      </c>
      <c r="H54" s="73">
        <f t="shared" si="14"/>
        <v>2025</v>
      </c>
      <c r="I54" s="29">
        <f t="shared" si="14"/>
        <v>2026</v>
      </c>
      <c r="J54" s="29">
        <f t="shared" si="14"/>
        <v>2027</v>
      </c>
      <c r="K54" s="29">
        <f t="shared" si="14"/>
        <v>2028</v>
      </c>
      <c r="L54" s="30">
        <f t="shared" si="14"/>
        <v>2029</v>
      </c>
    </row>
    <row r="55" spans="1:22" ht="12.75" thickTop="1">
      <c r="B55" s="197"/>
      <c r="C55" s="905"/>
      <c r="D55" s="865"/>
      <c r="E55" s="886"/>
      <c r="F55" s="887"/>
      <c r="G55" s="432"/>
      <c r="H55" s="258"/>
      <c r="I55" s="259"/>
      <c r="J55" s="259"/>
      <c r="K55" s="259"/>
      <c r="L55" s="260"/>
    </row>
    <row r="56" spans="1:22">
      <c r="A56" s="1159"/>
      <c r="C56" s="896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59"/>
      <c r="C57" s="896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59"/>
      <c r="B58" s="200"/>
      <c r="C58" s="906" t="s">
        <v>357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59"/>
      <c r="B59" s="200"/>
      <c r="C59" s="907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59"/>
      <c r="C60" s="896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59"/>
      <c r="B61" s="200"/>
      <c r="C61" s="906" t="s">
        <v>352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59"/>
      <c r="B62" s="200"/>
      <c r="C62" s="908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59"/>
      <c r="B63" s="200"/>
      <c r="C63" s="908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59"/>
      <c r="B64" s="200"/>
      <c r="C64" s="908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59"/>
      <c r="C65" s="896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59"/>
      <c r="B66" s="200"/>
      <c r="C66" s="908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59"/>
      <c r="B67" s="200"/>
      <c r="C67" s="909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59"/>
      <c r="B68" s="200"/>
      <c r="C68" s="908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59"/>
      <c r="C69" s="896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59"/>
      <c r="C70" s="896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59"/>
      <c r="C71" s="907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59"/>
      <c r="B72" s="200"/>
      <c r="C72" s="908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59"/>
      <c r="B73" s="200"/>
      <c r="C73" s="896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914"/>
      <c r="C74" s="910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3"/>
      <c r="C75" s="911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2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2" t="s">
        <v>351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2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2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2" t="s">
        <v>358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3"/>
      <c r="C81" s="912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.75" thickBot="1">
      <c r="C82" s="913" t="s">
        <v>163</v>
      </c>
      <c r="D82" s="888" t="str">
        <f>+D79</f>
        <v>tys. zł</v>
      </c>
      <c r="E82" s="889">
        <f>SUM(E77:E81)-E74</f>
        <v>0</v>
      </c>
      <c r="F82" s="890">
        <f t="shared" ref="F82:L82" si="30">SUM(F77:F81)-F74</f>
        <v>0</v>
      </c>
      <c r="G82" s="891">
        <f t="shared" si="30"/>
        <v>0</v>
      </c>
      <c r="H82" s="892">
        <f t="shared" si="30"/>
        <v>0</v>
      </c>
      <c r="I82" s="893">
        <f t="shared" si="30"/>
        <v>0</v>
      </c>
      <c r="J82" s="893">
        <f t="shared" si="30"/>
        <v>0</v>
      </c>
      <c r="K82" s="893">
        <f t="shared" si="30"/>
        <v>0</v>
      </c>
      <c r="L82" s="894">
        <f t="shared" si="30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60"/>
      <c r="F85" s="1161"/>
      <c r="G85" s="1162"/>
      <c r="H85" s="1156"/>
      <c r="I85" s="1157"/>
      <c r="J85" s="1157"/>
      <c r="K85" s="1157"/>
      <c r="L85" s="1158"/>
    </row>
    <row r="86" spans="1:12" ht="17.25" hidden="1" thickTop="1" thickBot="1">
      <c r="C86" s="22"/>
      <c r="D86" s="70"/>
      <c r="E86" s="1163"/>
      <c r="F86" s="1164"/>
      <c r="G86" s="1165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53"/>
      <c r="F88" s="1154"/>
      <c r="G88" s="1155"/>
      <c r="H88" s="203"/>
      <c r="I88" s="204"/>
      <c r="J88" s="204"/>
      <c r="K88" s="204"/>
      <c r="L88" s="205"/>
    </row>
    <row r="89" spans="1:12" hidden="1">
      <c r="C89" s="210"/>
      <c r="D89" s="186"/>
      <c r="E89" s="1153"/>
      <c r="F89" s="1154"/>
      <c r="G89" s="1155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53"/>
      <c r="F91" s="1154"/>
      <c r="G91" s="1155"/>
      <c r="H91" s="203"/>
      <c r="I91" s="204"/>
      <c r="J91" s="204"/>
      <c r="K91" s="204"/>
      <c r="L91" s="205"/>
    </row>
    <row r="92" spans="1:12" hidden="1">
      <c r="C92" s="214"/>
      <c r="D92" s="186"/>
      <c r="E92" s="1153"/>
      <c r="F92" s="1154"/>
      <c r="G92" s="1155"/>
      <c r="H92" s="203"/>
      <c r="I92" s="204"/>
      <c r="J92" s="204"/>
      <c r="K92" s="204"/>
      <c r="L92" s="205"/>
    </row>
    <row r="93" spans="1:12" hidden="1">
      <c r="C93" s="214"/>
      <c r="D93" s="186"/>
      <c r="E93" s="1153"/>
      <c r="F93" s="1154"/>
      <c r="G93" s="1155"/>
      <c r="H93" s="203"/>
      <c r="I93" s="204"/>
      <c r="J93" s="204"/>
      <c r="K93" s="204"/>
      <c r="L93" s="205"/>
    </row>
    <row r="94" spans="1:12" hidden="1">
      <c r="C94" s="214"/>
      <c r="D94" s="186"/>
      <c r="E94" s="1153"/>
      <c r="F94" s="1154"/>
      <c r="G94" s="1155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53"/>
      <c r="F96" s="1154"/>
      <c r="G96" s="1155"/>
      <c r="H96" s="203"/>
      <c r="I96" s="204"/>
      <c r="J96" s="204"/>
      <c r="K96" s="204"/>
      <c r="L96" s="205"/>
    </row>
    <row r="97" spans="2:12" hidden="1">
      <c r="C97" s="217"/>
      <c r="D97" s="186"/>
      <c r="E97" s="1153"/>
      <c r="F97" s="1154"/>
      <c r="G97" s="1155"/>
      <c r="H97" s="203"/>
      <c r="I97" s="204"/>
      <c r="J97" s="204"/>
      <c r="K97" s="204"/>
      <c r="L97" s="205"/>
    </row>
    <row r="98" spans="2:12" hidden="1">
      <c r="C98" s="214"/>
      <c r="D98" s="186"/>
      <c r="E98" s="1153"/>
      <c r="F98" s="1154"/>
      <c r="G98" s="1155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53"/>
      <c r="F100" s="1154"/>
      <c r="G100" s="1155"/>
      <c r="H100" s="203"/>
      <c r="I100" s="204"/>
      <c r="J100" s="204"/>
      <c r="K100" s="204"/>
      <c r="L100" s="205"/>
    </row>
    <row r="101" spans="2:12" hidden="1">
      <c r="C101" s="271"/>
      <c r="D101" s="272"/>
      <c r="E101" s="1153"/>
      <c r="F101" s="1154"/>
      <c r="G101" s="1155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0" t="s">
        <v>250</v>
      </c>
      <c r="F104" s="1151"/>
      <c r="G104" s="1152"/>
      <c r="H104" s="1169" t="s">
        <v>251</v>
      </c>
      <c r="I104" s="1170"/>
      <c r="J104" s="1170"/>
      <c r="K104" s="1170"/>
      <c r="L104" s="1171"/>
    </row>
    <row r="105" spans="2:12" ht="31.5" customHeight="1" thickTop="1" thickBot="1">
      <c r="B105" s="424">
        <f>+B54+1</f>
        <v>4</v>
      </c>
      <c r="C105" s="895" t="s">
        <v>179</v>
      </c>
      <c r="D105" s="70" t="s">
        <v>151</v>
      </c>
      <c r="E105" s="24">
        <f>E$7</f>
        <v>2022</v>
      </c>
      <c r="F105" s="25">
        <f t="shared" ref="F105:L105" si="31">F$7</f>
        <v>2023</v>
      </c>
      <c r="G105" s="177">
        <f t="shared" si="31"/>
        <v>2024</v>
      </c>
      <c r="H105" s="73">
        <f t="shared" si="31"/>
        <v>2025</v>
      </c>
      <c r="I105" s="29">
        <f t="shared" si="31"/>
        <v>2026</v>
      </c>
      <c r="J105" s="29">
        <f t="shared" si="31"/>
        <v>2027</v>
      </c>
      <c r="K105" s="29">
        <f t="shared" si="31"/>
        <v>2028</v>
      </c>
      <c r="L105" s="30">
        <f t="shared" si="31"/>
        <v>2029</v>
      </c>
    </row>
    <row r="106" spans="2:12" ht="3.75" customHeight="1" thickTop="1">
      <c r="B106" s="862"/>
      <c r="C106" s="915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3"/>
      <c r="C107" s="916" t="s">
        <v>353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2"/>
      <c r="C108" s="915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2"/>
      <c r="C109" s="917" t="s">
        <v>182</v>
      </c>
      <c r="D109" s="1087" t="s">
        <v>157</v>
      </c>
      <c r="E109" s="1086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2"/>
      <c r="C110" s="915"/>
      <c r="D110" s="1088"/>
      <c r="E110" s="283"/>
      <c r="F110" s="284"/>
      <c r="G110" s="285"/>
      <c r="H110" s="1098"/>
      <c r="I110" s="284"/>
      <c r="J110" s="284"/>
      <c r="K110" s="284"/>
      <c r="L110" s="974"/>
    </row>
    <row r="111" spans="2:12" hidden="1">
      <c r="B111" s="862"/>
      <c r="C111" s="915"/>
      <c r="D111" s="1088"/>
      <c r="E111" s="792"/>
      <c r="F111" s="793"/>
      <c r="G111" s="285"/>
      <c r="H111" s="1098"/>
      <c r="I111" s="284"/>
      <c r="J111" s="284"/>
      <c r="K111" s="284"/>
      <c r="L111" s="974"/>
    </row>
    <row r="112" spans="2:12" s="54" customFormat="1" hidden="1">
      <c r="B112" s="863"/>
      <c r="C112" s="962"/>
      <c r="D112" s="1089"/>
      <c r="E112" s="1092"/>
      <c r="F112" s="1095"/>
      <c r="G112" s="1104"/>
      <c r="H112" s="1099"/>
      <c r="I112" s="1100"/>
      <c r="J112" s="1100"/>
      <c r="K112" s="1100"/>
      <c r="L112" s="975"/>
    </row>
    <row r="113" spans="2:14" s="54" customFormat="1" hidden="1">
      <c r="B113" s="863"/>
      <c r="C113" s="963"/>
      <c r="D113" s="1090"/>
      <c r="E113" s="1093"/>
      <c r="F113" s="1096"/>
      <c r="G113" s="1104"/>
      <c r="H113" s="1099"/>
      <c r="I113" s="1100"/>
      <c r="J113" s="1100"/>
      <c r="K113" s="1100"/>
      <c r="L113" s="975"/>
    </row>
    <row r="114" spans="2:14" s="54" customFormat="1" ht="12.75" hidden="1" thickBot="1">
      <c r="B114" s="863"/>
      <c r="C114" s="964"/>
      <c r="D114" s="1091"/>
      <c r="E114" s="1093"/>
      <c r="F114" s="1097"/>
      <c r="G114" s="1104"/>
      <c r="H114" s="1099"/>
      <c r="I114" s="1100"/>
      <c r="J114" s="1100"/>
      <c r="K114" s="1100"/>
      <c r="L114" s="975"/>
    </row>
    <row r="115" spans="2:14" ht="5.25" customHeight="1">
      <c r="B115" s="862"/>
      <c r="C115" s="915"/>
      <c r="D115" s="292"/>
      <c r="E115" s="792"/>
      <c r="F115" s="793"/>
      <c r="G115" s="285"/>
      <c r="H115" s="1098"/>
      <c r="I115" s="284"/>
      <c r="J115" s="284"/>
      <c r="K115" s="284"/>
      <c r="L115" s="974"/>
    </row>
    <row r="116" spans="2:14">
      <c r="B116" s="862"/>
      <c r="C116" s="917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5">
        <f t="shared" si="33"/>
        <v>0</v>
      </c>
      <c r="H116" s="1103">
        <f t="shared" si="33"/>
        <v>0</v>
      </c>
      <c r="I116" s="1101">
        <f t="shared" si="33"/>
        <v>0</v>
      </c>
      <c r="J116" s="1101">
        <f t="shared" si="33"/>
        <v>0</v>
      </c>
      <c r="K116" s="1101">
        <f t="shared" si="33"/>
        <v>0</v>
      </c>
      <c r="L116" s="1102">
        <f t="shared" si="33"/>
        <v>0</v>
      </c>
    </row>
    <row r="117" spans="2:14">
      <c r="B117" s="862"/>
      <c r="C117" s="965" t="s">
        <v>183</v>
      </c>
      <c r="D117" s="295" t="str">
        <f>+D116</f>
        <v>tys. zł</v>
      </c>
      <c r="E117" s="296"/>
      <c r="F117" s="297"/>
      <c r="G117" s="1094"/>
      <c r="H117" s="298"/>
      <c r="I117" s="299"/>
      <c r="J117" s="299"/>
      <c r="K117" s="299"/>
      <c r="L117" s="300"/>
    </row>
    <row r="118" spans="2:14">
      <c r="B118" s="862"/>
      <c r="C118" s="949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62"/>
      <c r="C119" s="966" t="s">
        <v>290</v>
      </c>
      <c r="D119" s="967" t="str">
        <f>+D118</f>
        <v>tys. zł</v>
      </c>
      <c r="E119" s="968"/>
      <c r="F119" s="969"/>
      <c r="G119" s="970"/>
      <c r="H119" s="971"/>
      <c r="I119" s="972"/>
      <c r="J119" s="972"/>
      <c r="K119" s="972"/>
      <c r="L119" s="973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0" t="s">
        <v>250</v>
      </c>
      <c r="F121" s="1151"/>
      <c r="G121" s="1152"/>
      <c r="H121" s="1156" t="s">
        <v>251</v>
      </c>
      <c r="I121" s="1157"/>
      <c r="J121" s="1157"/>
      <c r="K121" s="1157"/>
      <c r="L121" s="1158"/>
    </row>
    <row r="122" spans="2:14" ht="17.25" thickTop="1" thickBot="1">
      <c r="B122" s="424">
        <f>1+B105</f>
        <v>5</v>
      </c>
      <c r="C122" s="895" t="s">
        <v>161</v>
      </c>
      <c r="D122" s="70" t="s">
        <v>151</v>
      </c>
      <c r="E122" s="24">
        <f>E$7</f>
        <v>2022</v>
      </c>
      <c r="F122" s="25">
        <f t="shared" ref="F122:L122" si="34">F$7</f>
        <v>2023</v>
      </c>
      <c r="G122" s="177">
        <f t="shared" si="34"/>
        <v>2024</v>
      </c>
      <c r="H122" s="73">
        <f t="shared" si="34"/>
        <v>2025</v>
      </c>
      <c r="I122" s="29">
        <f t="shared" si="34"/>
        <v>2026</v>
      </c>
      <c r="J122" s="29">
        <f t="shared" si="34"/>
        <v>2027</v>
      </c>
      <c r="K122" s="29">
        <f t="shared" si="34"/>
        <v>2028</v>
      </c>
      <c r="L122" s="30">
        <f t="shared" si="34"/>
        <v>2029</v>
      </c>
    </row>
    <row r="123" spans="2:14" ht="12.75" thickTop="1">
      <c r="B123" s="862"/>
      <c r="C123" s="915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2"/>
      <c r="C124" s="917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2.75">
      <c r="B125" s="862"/>
      <c r="C125" s="915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62"/>
      <c r="C126" s="918" t="s">
        <v>355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2.75">
      <c r="B127" s="976"/>
      <c r="C127" s="919" t="s">
        <v>319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2.75">
      <c r="B128" s="977"/>
      <c r="C128" s="920" t="s">
        <v>354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77"/>
      <c r="C129" s="920" t="s">
        <v>317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62"/>
      <c r="C130" s="921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8.25">
      <c r="B131" s="976"/>
      <c r="C131" s="919" t="s">
        <v>323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5.5">
      <c r="B132" s="862"/>
      <c r="C132" s="922" t="s">
        <v>324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2.75">
      <c r="B133" s="862"/>
      <c r="C133" s="921" t="s">
        <v>313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77"/>
      <c r="C134" s="920" t="s">
        <v>321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77"/>
      <c r="C135" s="920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77"/>
      <c r="C136" s="920" t="s">
        <v>314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77"/>
      <c r="C137" s="920" t="s">
        <v>315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77"/>
      <c r="C138" s="920" t="s">
        <v>316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77"/>
      <c r="C139" s="920" t="s">
        <v>356</v>
      </c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77"/>
      <c r="C140" s="920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8.25">
      <c r="B141" s="977"/>
      <c r="C141" s="923" t="s">
        <v>320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78"/>
      <c r="C142" s="919" t="s">
        <v>258</v>
      </c>
      <c r="D142" s="331" t="str">
        <f>D141</f>
        <v>tys. zł</v>
      </c>
      <c r="E142" s="353">
        <f t="shared" ref="E142:L142" si="41">SUM(E143:E150)</f>
        <v>0</v>
      </c>
      <c r="F142" s="354">
        <f t="shared" si="41"/>
        <v>0</v>
      </c>
      <c r="G142" s="355">
        <f t="shared" si="41"/>
        <v>0</v>
      </c>
      <c r="H142" s="353">
        <f t="shared" si="41"/>
        <v>0</v>
      </c>
      <c r="I142" s="354">
        <f t="shared" si="41"/>
        <v>0</v>
      </c>
      <c r="J142" s="354">
        <f t="shared" si="41"/>
        <v>0</v>
      </c>
      <c r="K142" s="354">
        <f t="shared" si="41"/>
        <v>0</v>
      </c>
      <c r="L142" s="355">
        <f t="shared" si="41"/>
        <v>0</v>
      </c>
      <c r="M142" s="335"/>
      <c r="N142" s="336"/>
    </row>
    <row r="143" spans="2:14" s="178" customFormat="1" ht="15" customHeight="1">
      <c r="B143" s="977"/>
      <c r="C143" s="924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77"/>
      <c r="C144" s="924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77"/>
      <c r="C145" s="924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77"/>
      <c r="C146" s="924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77"/>
      <c r="C147" s="924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77"/>
      <c r="C148" s="924" t="s">
        <v>300</v>
      </c>
      <c r="D148" s="1149" t="str">
        <f t="shared" si="40"/>
        <v>tys. zł</v>
      </c>
      <c r="E148" s="114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77"/>
      <c r="C149" s="924" t="s">
        <v>249</v>
      </c>
      <c r="D149" s="1149" t="str">
        <f>D147</f>
        <v>tys. zł</v>
      </c>
      <c r="E149" s="114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25.5">
      <c r="B150" s="862"/>
      <c r="C150" s="924" t="str">
        <f>"Pozostałe nakłady inwestycyjne związane z przyłączaniem nowych stacji CNG"</f>
        <v>Pozostałe nakłady inwestycyjne związane z przyłączaniem nowych stacji CNG</v>
      </c>
      <c r="D150" s="1149" t="str">
        <f>D148</f>
        <v>tys. zł</v>
      </c>
      <c r="E150" s="1148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79"/>
      <c r="C151" s="925" t="s">
        <v>163</v>
      </c>
      <c r="D151" s="1106"/>
      <c r="E151" s="357">
        <f>E127+E131+E142-E126</f>
        <v>0</v>
      </c>
      <c r="F151" s="357">
        <f t="shared" ref="F151:L151" si="42">F127+F131+F142-F126</f>
        <v>0</v>
      </c>
      <c r="G151" s="1107">
        <f t="shared" si="42"/>
        <v>0</v>
      </c>
      <c r="H151" s="357">
        <f t="shared" si="42"/>
        <v>0</v>
      </c>
      <c r="I151" s="357">
        <f t="shared" si="42"/>
        <v>0</v>
      </c>
      <c r="J151" s="357">
        <f t="shared" si="42"/>
        <v>0</v>
      </c>
      <c r="K151" s="357">
        <f t="shared" si="42"/>
        <v>0</v>
      </c>
      <c r="L151" s="357">
        <f t="shared" si="42"/>
        <v>0</v>
      </c>
      <c r="M151" s="358"/>
    </row>
    <row r="152" spans="2:14" s="178" customFormat="1" ht="13.5" thickBot="1">
      <c r="B152" s="977"/>
      <c r="C152" s="926" t="s">
        <v>305</v>
      </c>
      <c r="D152" s="360"/>
      <c r="E152" s="361">
        <f>E299</f>
        <v>0</v>
      </c>
      <c r="F152" s="361">
        <f t="shared" ref="F152:L152" si="43">F299</f>
        <v>0</v>
      </c>
      <c r="G152" s="361">
        <f t="shared" si="43"/>
        <v>0</v>
      </c>
      <c r="H152" s="362">
        <f t="shared" si="43"/>
        <v>0</v>
      </c>
      <c r="I152" s="363">
        <f t="shared" si="43"/>
        <v>0</v>
      </c>
      <c r="J152" s="363">
        <f t="shared" si="43"/>
        <v>0</v>
      </c>
      <c r="K152" s="363">
        <f t="shared" si="43"/>
        <v>0</v>
      </c>
      <c r="L152" s="364">
        <f t="shared" si="43"/>
        <v>0</v>
      </c>
      <c r="M152" s="341"/>
      <c r="N152" s="336"/>
    </row>
    <row r="153" spans="2:14" ht="13.5" thickTop="1" thickBot="1">
      <c r="C153" s="866"/>
      <c r="D153" s="980"/>
      <c r="E153" s="981"/>
      <c r="F153" s="981"/>
      <c r="G153" s="981"/>
      <c r="H153" s="981"/>
      <c r="I153" s="981"/>
      <c r="J153" s="981"/>
      <c r="K153" s="981"/>
      <c r="L153" s="982"/>
    </row>
    <row r="154" spans="2:14">
      <c r="C154" s="983" t="s">
        <v>178</v>
      </c>
      <c r="D154" s="365" t="str">
        <f>+D143</f>
        <v>tys. zł</v>
      </c>
      <c r="E154" s="366">
        <f>SUM(E156:E162)</f>
        <v>0</v>
      </c>
      <c r="F154" s="367">
        <f>SUM(F156:F162)</f>
        <v>0</v>
      </c>
      <c r="G154" s="368">
        <f t="shared" ref="G154:L154" si="44">SUM(G156:G162)</f>
        <v>0</v>
      </c>
      <c r="H154" s="369">
        <f t="shared" si="44"/>
        <v>0</v>
      </c>
      <c r="I154" s="367">
        <f t="shared" si="44"/>
        <v>0</v>
      </c>
      <c r="J154" s="367">
        <f t="shared" si="44"/>
        <v>0</v>
      </c>
      <c r="K154" s="367">
        <f t="shared" si="44"/>
        <v>0</v>
      </c>
      <c r="L154" s="368">
        <f t="shared" si="44"/>
        <v>0</v>
      </c>
    </row>
    <row r="155" spans="2:14">
      <c r="C155" s="902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2" t="str">
        <f t="shared" ref="C156:C162" si="45">+C272</f>
        <v>Wartości niematerialne i prawne</v>
      </c>
      <c r="D156" s="292" t="str">
        <f>+D154</f>
        <v>tys. zł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902" t="str">
        <f t="shared" si="45"/>
        <v>Grunty</v>
      </c>
      <c r="D157" s="292" t="str">
        <f t="shared" ref="D157:D162" si="46">+D156</f>
        <v>tys. zł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902" t="str">
        <f t="shared" si="45"/>
        <v>Budynki</v>
      </c>
      <c r="D158" s="292" t="str">
        <f t="shared" si="46"/>
        <v>tys. zł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902" t="str">
        <f t="shared" si="45"/>
        <v>Budowle</v>
      </c>
      <c r="D159" s="292" t="str">
        <f t="shared" si="46"/>
        <v>tys. zł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902" t="str">
        <f t="shared" si="45"/>
        <v>Urządzenia techniczne i maszyny</v>
      </c>
      <c r="D160" s="292" t="str">
        <f t="shared" si="46"/>
        <v>tys. zł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902" t="str">
        <f t="shared" si="45"/>
        <v>Środki transportu</v>
      </c>
      <c r="D161" s="292" t="str">
        <f t="shared" si="46"/>
        <v>tys. zł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84" t="str">
        <f t="shared" si="45"/>
        <v>Inne środki trwałe</v>
      </c>
      <c r="D162" s="307" t="str">
        <f t="shared" si="46"/>
        <v>tys. zł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85" t="s">
        <v>163</v>
      </c>
      <c r="D163" s="986"/>
      <c r="E163" s="987">
        <f>+E154-E126</f>
        <v>0</v>
      </c>
      <c r="F163" s="987">
        <f>+F154-F126</f>
        <v>0</v>
      </c>
      <c r="G163" s="987">
        <f>+G154-G126</f>
        <v>0</v>
      </c>
      <c r="H163" s="987">
        <f>+H154-H126-H152</f>
        <v>0</v>
      </c>
      <c r="I163" s="987">
        <f>+I154-I126-I152</f>
        <v>0</v>
      </c>
      <c r="J163" s="987">
        <f>+J154-J126-J152</f>
        <v>0</v>
      </c>
      <c r="K163" s="987">
        <f>+K154-K126-K152</f>
        <v>0</v>
      </c>
      <c r="L163" s="988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3" hidden="1" thickTop="1" thickBot="1">
      <c r="B166" s="5">
        <f>B122</f>
        <v>5</v>
      </c>
      <c r="C166" s="22" t="s">
        <v>166</v>
      </c>
      <c r="D166" s="374"/>
      <c r="E166" s="1174" t="s">
        <v>164</v>
      </c>
      <c r="F166" s="1175"/>
      <c r="G166" s="375" t="s">
        <v>165</v>
      </c>
      <c r="H166" s="375" t="s">
        <v>168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4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4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38.2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47"/>
        <v>0</v>
      </c>
      <c r="C174" s="337" t="str">
        <f t="shared" ref="C174:C180" si="4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47"/>
        <v>0</v>
      </c>
      <c r="C175" s="337" t="str">
        <f t="shared" si="4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47"/>
        <v>0</v>
      </c>
      <c r="C176" s="337" t="str">
        <f t="shared" si="4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47"/>
        <v>0</v>
      </c>
      <c r="C177" s="337">
        <f t="shared" si="4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47"/>
        <v>0</v>
      </c>
      <c r="C178" s="337" t="str">
        <f t="shared" si="4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47"/>
        <v>0</v>
      </c>
      <c r="C179" s="337" t="str">
        <f t="shared" si="4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47"/>
        <v>0</v>
      </c>
      <c r="C180" s="337" t="str">
        <f t="shared" si="4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38.2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47"/>
        <v>0</v>
      </c>
      <c r="C183" s="330" t="s">
        <v>258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47"/>
        <v>0</v>
      </c>
      <c r="C184" s="356" t="s">
        <v>245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47"/>
        <v>0</v>
      </c>
      <c r="C185" s="356" t="s">
        <v>246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47"/>
        <v>0</v>
      </c>
      <c r="C186" s="356" t="s">
        <v>247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47"/>
        <v>0</v>
      </c>
      <c r="C187" s="356" t="s">
        <v>248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47"/>
        <v>0</v>
      </c>
      <c r="C188" s="356" t="s">
        <v>244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4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47"/>
        <v>0</v>
      </c>
      <c r="C190" s="356" t="s">
        <v>249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169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253</v>
      </c>
      <c r="F193" s="410" t="s">
        <v>254</v>
      </c>
      <c r="G193" s="410" t="s">
        <v>177</v>
      </c>
      <c r="H193" s="410" t="s">
        <v>255</v>
      </c>
      <c r="I193" s="410" t="s">
        <v>256</v>
      </c>
      <c r="J193" s="410" t="s">
        <v>257</v>
      </c>
      <c r="K193" s="410" t="s">
        <v>260</v>
      </c>
      <c r="L193" s="410" t="s">
        <v>261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0" t="s">
        <v>250</v>
      </c>
      <c r="F194" s="1151"/>
      <c r="G194" s="1152"/>
      <c r="H194" s="1156" t="s">
        <v>251</v>
      </c>
      <c r="I194" s="1157"/>
      <c r="J194" s="1157"/>
      <c r="K194" s="1157"/>
      <c r="L194" s="1158"/>
    </row>
    <row r="195" spans="2:15" ht="33" thickTop="1" thickBot="1">
      <c r="B195" s="424">
        <f>B166+1</f>
        <v>6</v>
      </c>
      <c r="C195" s="895" t="s">
        <v>167</v>
      </c>
      <c r="D195" s="70" t="str">
        <f>+D122</f>
        <v>j.m.</v>
      </c>
      <c r="E195" s="24">
        <f>E$7</f>
        <v>2022</v>
      </c>
      <c r="F195" s="25">
        <f t="shared" ref="F195:L195" si="49">F$7</f>
        <v>2023</v>
      </c>
      <c r="G195" s="177">
        <f t="shared" si="49"/>
        <v>2024</v>
      </c>
      <c r="H195" s="73">
        <f t="shared" si="49"/>
        <v>2025</v>
      </c>
      <c r="I195" s="29">
        <f t="shared" si="49"/>
        <v>2026</v>
      </c>
      <c r="J195" s="29">
        <f t="shared" si="49"/>
        <v>2027</v>
      </c>
      <c r="K195" s="29">
        <f t="shared" si="49"/>
        <v>2028</v>
      </c>
      <c r="L195" s="30">
        <f t="shared" si="49"/>
        <v>2029</v>
      </c>
    </row>
    <row r="196" spans="2:15" ht="12.75" thickTop="1">
      <c r="B196" s="990"/>
      <c r="C196" s="915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78"/>
      <c r="C197" s="919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50">SUM(F198:F199)</f>
        <v>0</v>
      </c>
      <c r="G197" s="334">
        <f t="shared" si="50"/>
        <v>0</v>
      </c>
      <c r="H197" s="332">
        <f t="shared" si="50"/>
        <v>0</v>
      </c>
      <c r="I197" s="333">
        <f t="shared" si="50"/>
        <v>0</v>
      </c>
      <c r="J197" s="333">
        <f t="shared" si="50"/>
        <v>0</v>
      </c>
      <c r="K197" s="333">
        <f t="shared" si="50"/>
        <v>0</v>
      </c>
      <c r="L197" s="334">
        <f t="shared" si="50"/>
        <v>0</v>
      </c>
    </row>
    <row r="198" spans="2:15" ht="12.75">
      <c r="B198" s="862"/>
      <c r="C198" s="921" t="str">
        <f>C128</f>
        <v>1. Przyłączenia nowych odbiorców</v>
      </c>
      <c r="D198" s="18" t="str">
        <f>+D197</f>
        <v>tys. zł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62"/>
      <c r="C199" s="921" t="str">
        <f>C129</f>
        <v>2. Przyłączenia nowych źródeł</v>
      </c>
      <c r="D199" s="18" t="str">
        <f>+D198</f>
        <v>tys. zł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62"/>
      <c r="C200" s="921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78"/>
      <c r="C201" s="919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1">F202+F211</f>
        <v>0</v>
      </c>
      <c r="G201" s="334">
        <f t="shared" si="51"/>
        <v>0</v>
      </c>
      <c r="H201" s="332">
        <f t="shared" si="51"/>
        <v>0</v>
      </c>
      <c r="I201" s="333">
        <f t="shared" si="51"/>
        <v>0</v>
      </c>
      <c r="J201" s="333">
        <f t="shared" si="51"/>
        <v>0</v>
      </c>
      <c r="K201" s="333">
        <f t="shared" si="51"/>
        <v>0</v>
      </c>
      <c r="L201" s="334">
        <f t="shared" si="51"/>
        <v>0</v>
      </c>
    </row>
    <row r="202" spans="2:15" ht="25.5">
      <c r="B202" s="862"/>
      <c r="C202" s="922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2">F203+F207+F208+F209</f>
        <v>0</v>
      </c>
      <c r="G202" s="348">
        <f t="shared" si="52"/>
        <v>0</v>
      </c>
      <c r="H202" s="349">
        <f t="shared" si="52"/>
        <v>0</v>
      </c>
      <c r="I202" s="350">
        <f t="shared" si="52"/>
        <v>0</v>
      </c>
      <c r="J202" s="350">
        <f t="shared" si="52"/>
        <v>0</v>
      </c>
      <c r="K202" s="350">
        <f t="shared" si="52"/>
        <v>0</v>
      </c>
      <c r="L202" s="351">
        <f t="shared" si="52"/>
        <v>0</v>
      </c>
    </row>
    <row r="203" spans="2:15" ht="12.75">
      <c r="B203" s="862"/>
      <c r="C203" s="921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3">F204+F205+F206</f>
        <v>0</v>
      </c>
      <c r="G203" s="344">
        <f t="shared" si="53"/>
        <v>0</v>
      </c>
      <c r="H203" s="317">
        <f t="shared" si="53"/>
        <v>0</v>
      </c>
      <c r="I203" s="318">
        <f t="shared" si="53"/>
        <v>0</v>
      </c>
      <c r="J203" s="318">
        <f t="shared" si="53"/>
        <v>0</v>
      </c>
      <c r="K203" s="318">
        <f t="shared" si="53"/>
        <v>0</v>
      </c>
      <c r="L203" s="319">
        <f t="shared" si="53"/>
        <v>0</v>
      </c>
    </row>
    <row r="204" spans="2:15" ht="12.75">
      <c r="B204" s="862"/>
      <c r="C204" s="921" t="str">
        <f>C134</f>
        <v xml:space="preserve">   - gazociągi wysokiego i podwyższonego ciśnienia</v>
      </c>
      <c r="D204" s="18" t="str">
        <f t="shared" ref="D204:D218" si="54">+D203</f>
        <v>tys. zł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62"/>
      <c r="C205" s="921" t="str">
        <f>C136</f>
        <v xml:space="preserve">   - gazociągi średniego i niskiego ciśnienia</v>
      </c>
      <c r="D205" s="18" t="str">
        <f t="shared" si="54"/>
        <v>tys. zł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62"/>
      <c r="C206" s="921"/>
      <c r="D206" s="18" t="str">
        <f t="shared" si="54"/>
        <v>tys. zł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62"/>
      <c r="C207" s="921" t="s">
        <v>315</v>
      </c>
      <c r="D207" s="18" t="str">
        <f t="shared" si="54"/>
        <v>tys. zł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62"/>
      <c r="C208" s="921" t="str">
        <f>C138</f>
        <v>1.3. Gazomierze i układy pomiarowe wymieniane u odbiorców na koszt przedsiębiorstwa</v>
      </c>
      <c r="D208" s="18" t="str">
        <f t="shared" si="54"/>
        <v>tys. zł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62"/>
      <c r="C209" s="921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62"/>
      <c r="C210" s="921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62"/>
      <c r="C211" s="922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78"/>
      <c r="C212" s="919" t="s">
        <v>258</v>
      </c>
      <c r="D212" s="331" t="str">
        <f>D211</f>
        <v>tys. zł</v>
      </c>
      <c r="E212" s="353">
        <f t="shared" ref="E212:L212" si="55">SUM(E213:E219)</f>
        <v>0</v>
      </c>
      <c r="F212" s="353">
        <f t="shared" si="55"/>
        <v>0</v>
      </c>
      <c r="G212" s="353">
        <f t="shared" si="55"/>
        <v>0</v>
      </c>
      <c r="H212" s="353">
        <f t="shared" si="55"/>
        <v>0</v>
      </c>
      <c r="I212" s="353">
        <f t="shared" si="55"/>
        <v>0</v>
      </c>
      <c r="J212" s="353">
        <f t="shared" si="55"/>
        <v>0</v>
      </c>
      <c r="K212" s="353">
        <f t="shared" si="55"/>
        <v>0</v>
      </c>
      <c r="L212" s="353">
        <f t="shared" si="55"/>
        <v>0</v>
      </c>
    </row>
    <row r="213" spans="2:14" ht="12.75">
      <c r="B213" s="862"/>
      <c r="C213" s="927" t="s">
        <v>245</v>
      </c>
      <c r="D213" s="18" t="str">
        <f t="shared" si="54"/>
        <v>tys. zł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62"/>
      <c r="C214" s="927" t="s">
        <v>246</v>
      </c>
      <c r="D214" s="18" t="str">
        <f t="shared" si="54"/>
        <v>tys. zł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62"/>
      <c r="C215" s="927" t="s">
        <v>247</v>
      </c>
      <c r="D215" s="18" t="str">
        <f t="shared" si="54"/>
        <v>tys. zł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62"/>
      <c r="C216" s="927" t="s">
        <v>248</v>
      </c>
      <c r="D216" s="18" t="str">
        <f t="shared" si="54"/>
        <v>tys. zł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62"/>
      <c r="C217" s="927" t="s">
        <v>244</v>
      </c>
      <c r="D217" s="18" t="str">
        <f t="shared" si="54"/>
        <v>tys. zł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62"/>
      <c r="C218" s="927" t="str">
        <f>C189</f>
        <v>Zakup środków transportu</v>
      </c>
      <c r="D218" s="18" t="str">
        <f t="shared" si="54"/>
        <v>tys. zł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62"/>
      <c r="C219" s="927" t="s">
        <v>249</v>
      </c>
      <c r="D219" s="18" t="str">
        <f>D218</f>
        <v>tys. zł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76"/>
      <c r="C220" s="928" t="s">
        <v>169</v>
      </c>
      <c r="D220" s="414" t="str">
        <f>+D213</f>
        <v>tys. zł</v>
      </c>
      <c r="E220" s="415">
        <f t="shared" ref="E220:L220" si="56">E197+E201+E212</f>
        <v>0</v>
      </c>
      <c r="F220" s="416">
        <f t="shared" si="56"/>
        <v>0</v>
      </c>
      <c r="G220" s="417">
        <f t="shared" si="56"/>
        <v>0</v>
      </c>
      <c r="H220" s="418">
        <f t="shared" si="56"/>
        <v>0</v>
      </c>
      <c r="I220" s="416">
        <f t="shared" si="56"/>
        <v>0</v>
      </c>
      <c r="J220" s="416">
        <f t="shared" si="56"/>
        <v>0</v>
      </c>
      <c r="K220" s="416">
        <f t="shared" si="56"/>
        <v>0</v>
      </c>
      <c r="L220" s="417">
        <f t="shared" si="56"/>
        <v>0</v>
      </c>
    </row>
    <row r="221" spans="2:14" ht="12.75">
      <c r="B221" s="862"/>
      <c r="C221" s="929" t="str">
        <f>C192</f>
        <v>odsetki od kredytów i pożyczek zaliczane do kosztów inwestycji</v>
      </c>
      <c r="D221" s="18" t="str">
        <f>D220</f>
        <v>tys. zł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62"/>
      <c r="C222" s="915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62"/>
      <c r="C223" s="989" t="s">
        <v>162</v>
      </c>
      <c r="D223" s="425" t="str">
        <f>+D213</f>
        <v>tys. zł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62"/>
      <c r="C224" s="915" t="s">
        <v>175</v>
      </c>
      <c r="D224" s="292" t="str">
        <f t="shared" ref="D224:D229" si="57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2"/>
      <c r="C225" s="915" t="s">
        <v>170</v>
      </c>
      <c r="D225" s="292" t="str">
        <f t="shared" si="57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2"/>
      <c r="C226" s="915" t="s">
        <v>171</v>
      </c>
      <c r="D226" s="292" t="str">
        <f t="shared" si="57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2"/>
      <c r="C227" s="915" t="s">
        <v>172</v>
      </c>
      <c r="D227" s="292" t="str">
        <f t="shared" si="57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2"/>
      <c r="C228" s="915" t="s">
        <v>173</v>
      </c>
      <c r="D228" s="292" t="str">
        <f t="shared" si="57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2"/>
      <c r="C229" s="915" t="s">
        <v>174</v>
      </c>
      <c r="D229" s="292" t="str">
        <f t="shared" si="57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2"/>
      <c r="C230" s="915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76"/>
      <c r="C231" s="994" t="s">
        <v>176</v>
      </c>
      <c r="D231" s="995" t="str">
        <f>+D229</f>
        <v>tys. zł</v>
      </c>
      <c r="E231" s="1005">
        <f>SUM(E223:E229)</f>
        <v>0</v>
      </c>
      <c r="F231" s="997">
        <f>SUM(F223:F229)</f>
        <v>0</v>
      </c>
      <c r="G231" s="998">
        <f>SUM(G223:G229)</f>
        <v>0</v>
      </c>
      <c r="H231" s="999">
        <f>SUM(H223:H229)</f>
        <v>0</v>
      </c>
      <c r="I231" s="997">
        <f>SUM(I223:I229)</f>
        <v>0</v>
      </c>
      <c r="J231" s="997">
        <f>SUM(J223:J230)</f>
        <v>0</v>
      </c>
      <c r="K231" s="997">
        <f>SUM(K223:K230)</f>
        <v>0</v>
      </c>
      <c r="L231" s="998">
        <f>SUM(L223:L230)</f>
        <v>0</v>
      </c>
    </row>
    <row r="232" spans="2:12" s="174" customFormat="1" ht="13.5" thickTop="1">
      <c r="C232" s="1109" t="s">
        <v>131</v>
      </c>
      <c r="D232" s="1110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108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2"/>
      <c r="C234" s="877" t="str">
        <f>CONCATENATE("TABELA ",B235)</f>
        <v>TABELA 7</v>
      </c>
      <c r="D234" s="5"/>
      <c r="E234" s="1150" t="s">
        <v>250</v>
      </c>
      <c r="F234" s="1151"/>
      <c r="G234" s="1152"/>
      <c r="H234" s="1156" t="s">
        <v>251</v>
      </c>
      <c r="I234" s="1157"/>
      <c r="J234" s="1157"/>
      <c r="K234" s="1157"/>
      <c r="L234" s="1158"/>
    </row>
    <row r="235" spans="2:12" ht="27.75" outlineLevel="1" thickTop="1" thickBot="1">
      <c r="B235" s="878">
        <f>B195+1</f>
        <v>7</v>
      </c>
      <c r="C235" s="991" t="s">
        <v>341</v>
      </c>
      <c r="D235" s="70" t="str">
        <f>+D195</f>
        <v>j.m.</v>
      </c>
      <c r="E235" s="24">
        <f>E$7</f>
        <v>2022</v>
      </c>
      <c r="F235" s="25">
        <f t="shared" ref="F235:L235" si="58">F$7</f>
        <v>2023</v>
      </c>
      <c r="G235" s="177">
        <f t="shared" si="58"/>
        <v>2024</v>
      </c>
      <c r="H235" s="73">
        <f t="shared" si="58"/>
        <v>2025</v>
      </c>
      <c r="I235" s="29">
        <f t="shared" si="58"/>
        <v>2026</v>
      </c>
      <c r="J235" s="29">
        <f t="shared" si="58"/>
        <v>2027</v>
      </c>
      <c r="K235" s="29">
        <f t="shared" si="58"/>
        <v>2028</v>
      </c>
      <c r="L235" s="30">
        <f t="shared" si="58"/>
        <v>2029</v>
      </c>
    </row>
    <row r="236" spans="2:12" ht="12.75" customHeight="1" outlineLevel="1" thickTop="1">
      <c r="B236" s="862"/>
      <c r="C236" s="937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62"/>
      <c r="C237" s="915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2"/>
      <c r="C238" s="915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2"/>
      <c r="C239" s="915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2"/>
      <c r="C240" s="915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2"/>
      <c r="C241" s="915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2"/>
      <c r="C242" s="915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2"/>
      <c r="C243" s="915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2"/>
      <c r="C244" s="915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76"/>
      <c r="C245" s="928" t="s">
        <v>240</v>
      </c>
      <c r="D245" s="414" t="str">
        <f>+D243</f>
        <v>tys. zł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62"/>
      <c r="D246" s="1112"/>
      <c r="E246" s="69"/>
      <c r="F246" s="69"/>
      <c r="G246" s="11"/>
      <c r="H246" s="11"/>
      <c r="I246" s="11"/>
      <c r="J246" s="11"/>
      <c r="K246" s="11"/>
      <c r="L246" s="11"/>
      <c r="M246" s="1000"/>
    </row>
    <row r="247" spans="2:13" ht="12.75" hidden="1" outlineLevel="1">
      <c r="B247" s="862"/>
      <c r="C247" s="992" t="s">
        <v>241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2"/>
      <c r="C248" s="915" t="s">
        <v>162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2"/>
      <c r="C249" s="915" t="s">
        <v>175</v>
      </c>
      <c r="D249" s="435" t="str">
        <f t="shared" ref="D249:D254" si="59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2"/>
      <c r="C250" s="915" t="s">
        <v>170</v>
      </c>
      <c r="D250" s="435" t="str">
        <f t="shared" si="59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2"/>
      <c r="C251" s="915" t="s">
        <v>171</v>
      </c>
      <c r="D251" s="435" t="str">
        <f t="shared" si="59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2"/>
      <c r="C252" s="915" t="s">
        <v>172</v>
      </c>
      <c r="D252" s="435" t="str">
        <f t="shared" si="59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2"/>
      <c r="C253" s="915" t="s">
        <v>173</v>
      </c>
      <c r="D253" s="435" t="str">
        <f t="shared" si="59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62"/>
      <c r="C254" s="993" t="s">
        <v>174</v>
      </c>
      <c r="D254" s="435" t="str">
        <f t="shared" si="59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2"/>
      <c r="C255" s="1111"/>
      <c r="D255" s="1002"/>
      <c r="E255" s="1003"/>
      <c r="F255" s="1003"/>
      <c r="G255" s="69"/>
      <c r="H255" s="69"/>
      <c r="I255" s="69"/>
      <c r="J255" s="69"/>
      <c r="K255" s="69"/>
      <c r="L255" s="69"/>
      <c r="M255" s="1000"/>
    </row>
    <row r="256" spans="2:13" ht="23.25" customHeight="1" outlineLevel="1" thickTop="1" thickBot="1">
      <c r="B256" s="862"/>
      <c r="C256" s="930" t="s">
        <v>242</v>
      </c>
      <c r="D256" s="438"/>
      <c r="E256" s="439"/>
      <c r="F256" s="440"/>
      <c r="G256" s="441">
        <f t="shared" ref="G256:L256" si="60">G235</f>
        <v>2024</v>
      </c>
      <c r="H256" s="442">
        <f t="shared" si="60"/>
        <v>2025</v>
      </c>
      <c r="I256" s="443">
        <f t="shared" si="60"/>
        <v>2026</v>
      </c>
      <c r="J256" s="443">
        <f t="shared" si="60"/>
        <v>2027</v>
      </c>
      <c r="K256" s="443">
        <f t="shared" si="60"/>
        <v>2028</v>
      </c>
      <c r="L256" s="444">
        <f t="shared" si="60"/>
        <v>2029</v>
      </c>
    </row>
    <row r="257" spans="2:12" outlineLevel="1">
      <c r="B257" s="862"/>
      <c r="C257" s="989" t="str">
        <f>+C237</f>
        <v>Wartości niematerialne i prawne</v>
      </c>
      <c r="D257" s="425" t="s">
        <v>157</v>
      </c>
      <c r="E257" s="445" t="s">
        <v>310</v>
      </c>
      <c r="F257" s="446" t="s">
        <v>310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2"/>
      <c r="C258" s="915" t="str">
        <f t="shared" ref="C258:C263" si="61">+C238</f>
        <v>Grunty</v>
      </c>
      <c r="D258" s="292" t="s">
        <v>157</v>
      </c>
      <c r="E258" s="445" t="s">
        <v>310</v>
      </c>
      <c r="F258" s="446" t="s">
        <v>310</v>
      </c>
      <c r="G258" s="34">
        <f t="shared" ref="G258" si="62">G390</f>
        <v>0</v>
      </c>
      <c r="H258" s="206"/>
      <c r="I258" s="208"/>
      <c r="J258" s="208"/>
      <c r="K258" s="208"/>
      <c r="L258" s="209"/>
    </row>
    <row r="259" spans="2:12" outlineLevel="1">
      <c r="B259" s="862"/>
      <c r="C259" s="915" t="str">
        <f t="shared" si="61"/>
        <v>Budynki</v>
      </c>
      <c r="D259" s="292" t="s">
        <v>157</v>
      </c>
      <c r="E259" s="445" t="s">
        <v>310</v>
      </c>
      <c r="F259" s="446" t="s">
        <v>310</v>
      </c>
      <c r="G259" s="34"/>
      <c r="H259" s="206"/>
      <c r="I259" s="208"/>
      <c r="J259" s="208"/>
      <c r="K259" s="208"/>
      <c r="L259" s="209"/>
    </row>
    <row r="260" spans="2:12" outlineLevel="1">
      <c r="B260" s="862"/>
      <c r="C260" s="915" t="str">
        <f t="shared" si="61"/>
        <v>Budowle</v>
      </c>
      <c r="D260" s="292" t="s">
        <v>157</v>
      </c>
      <c r="E260" s="445" t="s">
        <v>310</v>
      </c>
      <c r="F260" s="446" t="s">
        <v>310</v>
      </c>
      <c r="G260" s="34"/>
      <c r="H260" s="206"/>
      <c r="I260" s="208"/>
      <c r="J260" s="208"/>
      <c r="K260" s="208"/>
      <c r="L260" s="209"/>
    </row>
    <row r="261" spans="2:12" outlineLevel="1">
      <c r="B261" s="862"/>
      <c r="C261" s="915" t="str">
        <f t="shared" si="61"/>
        <v>Urządzenia techniczne i maszyny</v>
      </c>
      <c r="D261" s="292" t="s">
        <v>157</v>
      </c>
      <c r="E261" s="445" t="s">
        <v>310</v>
      </c>
      <c r="F261" s="446" t="s">
        <v>310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2"/>
      <c r="C262" s="915" t="str">
        <f t="shared" si="61"/>
        <v>Środki transportu</v>
      </c>
      <c r="D262" s="292" t="s">
        <v>157</v>
      </c>
      <c r="E262" s="445" t="s">
        <v>310</v>
      </c>
      <c r="F262" s="446" t="s">
        <v>310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2"/>
      <c r="C263" s="915" t="str">
        <f t="shared" si="61"/>
        <v>Inne środki trwałe</v>
      </c>
      <c r="D263" s="292" t="s">
        <v>157</v>
      </c>
      <c r="E263" s="445" t="s">
        <v>310</v>
      </c>
      <c r="F263" s="446" t="s">
        <v>310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2"/>
      <c r="C264" s="915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76"/>
      <c r="C265" s="994" t="s">
        <v>243</v>
      </c>
      <c r="D265" s="995" t="s">
        <v>157</v>
      </c>
      <c r="E265" s="996">
        <f>SUM(E257:E263)</f>
        <v>0</v>
      </c>
      <c r="F265" s="997">
        <f>SUM(F257:F263)</f>
        <v>0</v>
      </c>
      <c r="G265" s="998">
        <f>SUM(G257:G263)</f>
        <v>0</v>
      </c>
      <c r="H265" s="999">
        <f>SUM(H257:H263)</f>
        <v>0</v>
      </c>
      <c r="I265" s="997">
        <f>SUM(I257:I263)</f>
        <v>0</v>
      </c>
      <c r="J265" s="997">
        <f>SUM(J257:J264)</f>
        <v>0</v>
      </c>
      <c r="K265" s="997">
        <f>SUM(K257:K264)</f>
        <v>0</v>
      </c>
      <c r="L265" s="998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7.25" outlineLevel="1" thickBot="1">
      <c r="C268" s="1004"/>
      <c r="D268" s="448" t="s">
        <v>206</v>
      </c>
      <c r="E268" s="449">
        <v>0</v>
      </c>
      <c r="F268" s="449">
        <f>1+E268</f>
        <v>1</v>
      </c>
      <c r="G268" s="449">
        <f t="shared" ref="G268:L268" si="63">1+F268</f>
        <v>2</v>
      </c>
      <c r="H268" s="449">
        <f t="shared" si="63"/>
        <v>3</v>
      </c>
      <c r="I268" s="449">
        <f t="shared" si="63"/>
        <v>4</v>
      </c>
      <c r="J268" s="449">
        <f t="shared" si="63"/>
        <v>5</v>
      </c>
      <c r="K268" s="449">
        <f t="shared" si="63"/>
        <v>6</v>
      </c>
      <c r="L268" s="449">
        <f t="shared" si="63"/>
        <v>7</v>
      </c>
    </row>
    <row r="269" spans="2:12" ht="17.25" customHeight="1" outlineLevel="1" thickTop="1" thickBot="1">
      <c r="B269" s="862"/>
      <c r="C269" s="437" t="str">
        <f>CONCATENATE("TABELA ",B270)</f>
        <v>TABELA 8</v>
      </c>
      <c r="D269" s="1007"/>
      <c r="E269" s="1150" t="s">
        <v>250</v>
      </c>
      <c r="F269" s="1151"/>
      <c r="G269" s="1152"/>
      <c r="H269" s="1156" t="s">
        <v>251</v>
      </c>
      <c r="I269" s="1157"/>
      <c r="J269" s="1157"/>
      <c r="K269" s="1157"/>
      <c r="L269" s="1158"/>
    </row>
    <row r="270" spans="2:12" ht="27.75" outlineLevel="1" thickTop="1" thickBot="1">
      <c r="B270" s="878">
        <f>B235+1</f>
        <v>8</v>
      </c>
      <c r="C270" s="931" t="s">
        <v>342</v>
      </c>
      <c r="D270" s="1006" t="str">
        <f>+D195</f>
        <v>j.m.</v>
      </c>
      <c r="E270" s="24">
        <f>E$7</f>
        <v>2022</v>
      </c>
      <c r="F270" s="25">
        <f t="shared" ref="F270:L270" si="64">F$7</f>
        <v>2023</v>
      </c>
      <c r="G270" s="177">
        <f t="shared" si="64"/>
        <v>2024</v>
      </c>
      <c r="H270" s="73">
        <f t="shared" si="64"/>
        <v>2025</v>
      </c>
      <c r="I270" s="29">
        <f t="shared" si="64"/>
        <v>2026</v>
      </c>
      <c r="J270" s="29">
        <f t="shared" si="64"/>
        <v>2027</v>
      </c>
      <c r="K270" s="29">
        <f t="shared" si="64"/>
        <v>2028</v>
      </c>
      <c r="L270" s="30">
        <f t="shared" si="64"/>
        <v>2029</v>
      </c>
    </row>
    <row r="271" spans="2:12" ht="13.5" outlineLevel="1" thickTop="1" thickBot="1">
      <c r="B271" s="862"/>
      <c r="C271" s="915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2"/>
      <c r="C272" s="989" t="s">
        <v>162</v>
      </c>
      <c r="D272" s="425" t="s">
        <v>157</v>
      </c>
      <c r="E272" s="450">
        <f>+E237+E223</f>
        <v>0</v>
      </c>
      <c r="F272" s="451">
        <f t="shared" ref="E272:G278" si="65">+F237+F223</f>
        <v>0</v>
      </c>
      <c r="G272" s="452">
        <f t="shared" si="65"/>
        <v>0</v>
      </c>
      <c r="H272" s="453">
        <f t="shared" ref="H272:L278" si="66">+H237+H223</f>
        <v>0</v>
      </c>
      <c r="I272" s="454">
        <f>+I237+I223</f>
        <v>0</v>
      </c>
      <c r="J272" s="454">
        <f t="shared" si="66"/>
        <v>0</v>
      </c>
      <c r="K272" s="454">
        <f t="shared" si="66"/>
        <v>0</v>
      </c>
      <c r="L272" s="455">
        <f t="shared" si="66"/>
        <v>0</v>
      </c>
    </row>
    <row r="273" spans="1:13" outlineLevel="1">
      <c r="B273" s="862"/>
      <c r="C273" s="915" t="s">
        <v>175</v>
      </c>
      <c r="D273" s="292" t="s">
        <v>157</v>
      </c>
      <c r="E273" s="218">
        <f t="shared" si="65"/>
        <v>0</v>
      </c>
      <c r="F273" s="219">
        <f t="shared" si="65"/>
        <v>0</v>
      </c>
      <c r="G273" s="34">
        <f t="shared" si="65"/>
        <v>0</v>
      </c>
      <c r="H273" s="77">
        <f t="shared" si="66"/>
        <v>0</v>
      </c>
      <c r="I273" s="36">
        <f t="shared" si="66"/>
        <v>0</v>
      </c>
      <c r="J273" s="36">
        <f t="shared" si="66"/>
        <v>0</v>
      </c>
      <c r="K273" s="36">
        <f t="shared" si="66"/>
        <v>0</v>
      </c>
      <c r="L273" s="37">
        <f t="shared" si="66"/>
        <v>0</v>
      </c>
    </row>
    <row r="274" spans="1:13" outlineLevel="1">
      <c r="B274" s="862"/>
      <c r="C274" s="915" t="s">
        <v>170</v>
      </c>
      <c r="D274" s="292" t="s">
        <v>157</v>
      </c>
      <c r="E274" s="218">
        <f t="shared" si="65"/>
        <v>0</v>
      </c>
      <c r="F274" s="219">
        <f t="shared" si="65"/>
        <v>0</v>
      </c>
      <c r="G274" s="34">
        <f t="shared" si="65"/>
        <v>0</v>
      </c>
      <c r="H274" s="77">
        <f t="shared" si="66"/>
        <v>0</v>
      </c>
      <c r="I274" s="36">
        <f t="shared" si="66"/>
        <v>0</v>
      </c>
      <c r="J274" s="36">
        <f t="shared" si="66"/>
        <v>0</v>
      </c>
      <c r="K274" s="36">
        <f t="shared" si="66"/>
        <v>0</v>
      </c>
      <c r="L274" s="37">
        <f t="shared" si="66"/>
        <v>0</v>
      </c>
    </row>
    <row r="275" spans="1:13" outlineLevel="1">
      <c r="B275" s="862"/>
      <c r="C275" s="915" t="s">
        <v>171</v>
      </c>
      <c r="D275" s="292" t="s">
        <v>157</v>
      </c>
      <c r="E275" s="218">
        <f t="shared" si="65"/>
        <v>0</v>
      </c>
      <c r="F275" s="219">
        <f t="shared" si="65"/>
        <v>0</v>
      </c>
      <c r="G275" s="34">
        <f t="shared" si="65"/>
        <v>0</v>
      </c>
      <c r="H275" s="77">
        <f t="shared" si="66"/>
        <v>0</v>
      </c>
      <c r="I275" s="36">
        <f t="shared" si="66"/>
        <v>0</v>
      </c>
      <c r="J275" s="36">
        <f t="shared" si="66"/>
        <v>0</v>
      </c>
      <c r="K275" s="36">
        <f t="shared" si="66"/>
        <v>0</v>
      </c>
      <c r="L275" s="37">
        <f t="shared" si="66"/>
        <v>0</v>
      </c>
    </row>
    <row r="276" spans="1:13" outlineLevel="1">
      <c r="B276" s="862"/>
      <c r="C276" s="915" t="s">
        <v>172</v>
      </c>
      <c r="D276" s="292" t="s">
        <v>157</v>
      </c>
      <c r="E276" s="218">
        <f t="shared" si="65"/>
        <v>0</v>
      </c>
      <c r="F276" s="219">
        <f t="shared" si="65"/>
        <v>0</v>
      </c>
      <c r="G276" s="34">
        <f t="shared" si="65"/>
        <v>0</v>
      </c>
      <c r="H276" s="77">
        <f t="shared" si="66"/>
        <v>0</v>
      </c>
      <c r="I276" s="36">
        <f t="shared" si="66"/>
        <v>0</v>
      </c>
      <c r="J276" s="36">
        <f t="shared" si="66"/>
        <v>0</v>
      </c>
      <c r="K276" s="36">
        <f t="shared" si="66"/>
        <v>0</v>
      </c>
      <c r="L276" s="37">
        <f t="shared" si="66"/>
        <v>0</v>
      </c>
    </row>
    <row r="277" spans="1:13" outlineLevel="1">
      <c r="B277" s="862"/>
      <c r="C277" s="915" t="s">
        <v>173</v>
      </c>
      <c r="D277" s="292" t="s">
        <v>157</v>
      </c>
      <c r="E277" s="218">
        <f t="shared" si="65"/>
        <v>0</v>
      </c>
      <c r="F277" s="219">
        <f t="shared" si="65"/>
        <v>0</v>
      </c>
      <c r="G277" s="34">
        <f t="shared" si="65"/>
        <v>0</v>
      </c>
      <c r="H277" s="77">
        <f t="shared" si="66"/>
        <v>0</v>
      </c>
      <c r="I277" s="36">
        <f t="shared" si="66"/>
        <v>0</v>
      </c>
      <c r="J277" s="36">
        <f t="shared" si="66"/>
        <v>0</v>
      </c>
      <c r="K277" s="36">
        <f t="shared" si="66"/>
        <v>0</v>
      </c>
      <c r="L277" s="37">
        <f t="shared" si="66"/>
        <v>0</v>
      </c>
    </row>
    <row r="278" spans="1:13" outlineLevel="1">
      <c r="B278" s="862"/>
      <c r="C278" s="915" t="s">
        <v>174</v>
      </c>
      <c r="D278" s="292" t="s">
        <v>157</v>
      </c>
      <c r="E278" s="218">
        <f t="shared" si="65"/>
        <v>0</v>
      </c>
      <c r="F278" s="219">
        <f t="shared" si="65"/>
        <v>0</v>
      </c>
      <c r="G278" s="34">
        <f t="shared" si="65"/>
        <v>0</v>
      </c>
      <c r="H278" s="77">
        <f t="shared" si="66"/>
        <v>0</v>
      </c>
      <c r="I278" s="36">
        <f t="shared" si="66"/>
        <v>0</v>
      </c>
      <c r="J278" s="36">
        <f t="shared" si="66"/>
        <v>0</v>
      </c>
      <c r="K278" s="36">
        <f t="shared" si="66"/>
        <v>0</v>
      </c>
      <c r="L278" s="37">
        <f t="shared" si="66"/>
        <v>0</v>
      </c>
    </row>
    <row r="279" spans="1:13" outlineLevel="1">
      <c r="B279" s="862"/>
      <c r="C279" s="915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76"/>
      <c r="C280" s="994" t="s">
        <v>176</v>
      </c>
      <c r="D280" s="995" t="s">
        <v>157</v>
      </c>
      <c r="E280" s="1005">
        <f>SUM(E272:E278)</f>
        <v>0</v>
      </c>
      <c r="F280" s="997">
        <f>SUM(F272:F278)</f>
        <v>0</v>
      </c>
      <c r="G280" s="998">
        <f>SUM(G272:G278)</f>
        <v>0</v>
      </c>
      <c r="H280" s="999">
        <f>SUM(H272:H278)</f>
        <v>0</v>
      </c>
      <c r="I280" s="997">
        <f>SUM(I272:I278)</f>
        <v>0</v>
      </c>
      <c r="J280" s="997">
        <f>SUM(J272:J279)</f>
        <v>0</v>
      </c>
      <c r="K280" s="997">
        <f>SUM(K272:K279)</f>
        <v>0</v>
      </c>
      <c r="L280" s="998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67">+F280-F245-F231</f>
        <v>0</v>
      </c>
      <c r="G281" s="357">
        <f t="shared" si="67"/>
        <v>0</v>
      </c>
      <c r="H281" s="357">
        <f t="shared" si="67"/>
        <v>0</v>
      </c>
      <c r="I281" s="357">
        <f t="shared" si="67"/>
        <v>0</v>
      </c>
      <c r="J281" s="357">
        <f t="shared" si="67"/>
        <v>0</v>
      </c>
      <c r="K281" s="357">
        <f t="shared" si="67"/>
        <v>0</v>
      </c>
      <c r="L281" s="357">
        <f t="shared" si="67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32" t="str">
        <f>CONCATENATE("TABELA ",B284)</f>
        <v>TABELA 9</v>
      </c>
      <c r="D284" s="460"/>
      <c r="E284" s="1150" t="s">
        <v>250</v>
      </c>
      <c r="F284" s="1151"/>
      <c r="G284" s="1152"/>
      <c r="H284" s="1156" t="s">
        <v>251</v>
      </c>
      <c r="I284" s="1157"/>
      <c r="J284" s="1157"/>
      <c r="K284" s="1157"/>
      <c r="L284" s="1158"/>
    </row>
    <row r="285" spans="1:13" ht="17.25" thickTop="1" thickBot="1">
      <c r="A285" s="424"/>
      <c r="C285" s="933" t="s">
        <v>291</v>
      </c>
      <c r="D285" s="461" t="s">
        <v>151</v>
      </c>
      <c r="E285" s="24">
        <f>E$7</f>
        <v>2022</v>
      </c>
      <c r="F285" s="25">
        <f t="shared" ref="F285:L285" si="68">F$7</f>
        <v>2023</v>
      </c>
      <c r="G285" s="177">
        <f t="shared" si="68"/>
        <v>2024</v>
      </c>
      <c r="H285" s="73">
        <f t="shared" si="68"/>
        <v>2025</v>
      </c>
      <c r="I285" s="29">
        <f t="shared" si="68"/>
        <v>2026</v>
      </c>
      <c r="J285" s="29">
        <f t="shared" si="68"/>
        <v>2027</v>
      </c>
      <c r="K285" s="29">
        <f t="shared" si="68"/>
        <v>2028</v>
      </c>
      <c r="L285" s="30">
        <f t="shared" si="68"/>
        <v>2029</v>
      </c>
    </row>
    <row r="286" spans="1:13" s="457" customFormat="1" ht="13.5" thickTop="1">
      <c r="A286" s="462"/>
      <c r="C286" s="935"/>
      <c r="D286" s="507"/>
      <c r="E286" s="1008"/>
      <c r="F286" s="1009"/>
      <c r="G286" s="1010"/>
      <c r="H286" s="1011"/>
      <c r="I286" s="1012"/>
      <c r="J286" s="1012"/>
      <c r="K286" s="1012"/>
      <c r="L286" s="1013"/>
    </row>
    <row r="287" spans="1:13" s="457" customFormat="1" ht="12.75">
      <c r="A287" s="462"/>
      <c r="C287" s="959" t="s">
        <v>263</v>
      </c>
      <c r="D287" s="469"/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1014"/>
      <c r="D288" s="1015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1016" t="s">
        <v>262</v>
      </c>
      <c r="D289" s="1017" t="s">
        <v>157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1018" t="s">
        <v>264</v>
      </c>
      <c r="D290" s="479" t="s">
        <v>157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1014" t="s">
        <v>269</v>
      </c>
      <c r="D291" s="1019" t="s">
        <v>157</v>
      </c>
      <c r="E291" s="480">
        <f>+E289-E290</f>
        <v>0</v>
      </c>
      <c r="F291" s="481">
        <f t="shared" ref="F291:L291" si="69">+E291+F289-F290</f>
        <v>0</v>
      </c>
      <c r="G291" s="482">
        <f t="shared" si="69"/>
        <v>0</v>
      </c>
      <c r="H291" s="483">
        <f t="shared" si="69"/>
        <v>0</v>
      </c>
      <c r="I291" s="484">
        <f t="shared" si="69"/>
        <v>0</v>
      </c>
      <c r="J291" s="484">
        <f t="shared" si="69"/>
        <v>0</v>
      </c>
      <c r="K291" s="484">
        <f t="shared" si="69"/>
        <v>0</v>
      </c>
      <c r="L291" s="485">
        <f t="shared" si="69"/>
        <v>0</v>
      </c>
    </row>
    <row r="292" spans="1:12" s="474" customFormat="1" ht="12.75">
      <c r="C292" s="1016" t="s">
        <v>119</v>
      </c>
      <c r="D292" s="1017" t="s">
        <v>157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1014"/>
      <c r="D293" s="1020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1014"/>
      <c r="D294" s="1015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1014" t="s">
        <v>265</v>
      </c>
      <c r="D295" s="1019" t="s">
        <v>157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1014" t="s">
        <v>302</v>
      </c>
      <c r="D296" s="1015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1014"/>
      <c r="D297" s="1015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26.25" thickTop="1">
      <c r="A298" s="462"/>
      <c r="C298" s="935" t="s">
        <v>303</v>
      </c>
      <c r="D298" s="1019" t="s">
        <v>157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26.25" thickBot="1">
      <c r="A299" s="462"/>
      <c r="C299" s="936" t="s">
        <v>304</v>
      </c>
      <c r="D299" s="514"/>
      <c r="E299" s="515">
        <f t="shared" ref="E299:L299" si="70">E295-E298</f>
        <v>0</v>
      </c>
      <c r="F299" s="516">
        <f t="shared" si="70"/>
        <v>0</v>
      </c>
      <c r="G299" s="517">
        <f t="shared" si="70"/>
        <v>0</v>
      </c>
      <c r="H299" s="518">
        <f t="shared" si="70"/>
        <v>0</v>
      </c>
      <c r="I299" s="519">
        <f t="shared" si="70"/>
        <v>0</v>
      </c>
      <c r="J299" s="519">
        <f t="shared" si="70"/>
        <v>0</v>
      </c>
      <c r="K299" s="519">
        <f t="shared" si="70"/>
        <v>0</v>
      </c>
      <c r="L299" s="520">
        <f t="shared" si="70"/>
        <v>0</v>
      </c>
    </row>
    <row r="300" spans="1:12" s="457" customFormat="1" ht="13.5" thickTop="1">
      <c r="A300" s="462"/>
      <c r="C300" s="1014"/>
      <c r="D300" s="1015"/>
      <c r="E300" s="480"/>
      <c r="F300" s="521"/>
      <c r="G300" s="522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1014"/>
      <c r="D301" s="1020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59" t="s">
        <v>266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1014"/>
      <c r="D303" s="1015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1016" t="s">
        <v>267</v>
      </c>
      <c r="D304" s="1019" t="s">
        <v>157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1018" t="s">
        <v>268</v>
      </c>
      <c r="D305" s="1019" t="s">
        <v>157</v>
      </c>
      <c r="E305" s="523"/>
      <c r="F305" s="524"/>
      <c r="G305" s="525"/>
      <c r="H305" s="523"/>
      <c r="I305" s="524"/>
      <c r="J305" s="524"/>
      <c r="K305" s="524"/>
      <c r="L305" s="526"/>
    </row>
    <row r="306" spans="1:13" s="457" customFormat="1" ht="12" customHeight="1">
      <c r="A306" s="462"/>
      <c r="C306" s="1014" t="s">
        <v>269</v>
      </c>
      <c r="D306" s="1015"/>
      <c r="E306" s="480">
        <f>E304-E305</f>
        <v>0</v>
      </c>
      <c r="F306" s="481">
        <f t="shared" ref="F306:L306" si="71">E306+F304-F305</f>
        <v>0</v>
      </c>
      <c r="G306" s="482">
        <f t="shared" si="71"/>
        <v>0</v>
      </c>
      <c r="H306" s="483">
        <f t="shared" si="71"/>
        <v>0</v>
      </c>
      <c r="I306" s="484">
        <f t="shared" si="71"/>
        <v>0</v>
      </c>
      <c r="J306" s="484">
        <f t="shared" si="71"/>
        <v>0</v>
      </c>
      <c r="K306" s="484">
        <f t="shared" si="71"/>
        <v>0</v>
      </c>
      <c r="L306" s="485">
        <f t="shared" si="71"/>
        <v>0</v>
      </c>
    </row>
    <row r="307" spans="1:13" s="457" customFormat="1" ht="4.5" hidden="1" customHeight="1">
      <c r="A307" s="462"/>
      <c r="C307" s="1014"/>
      <c r="D307" s="1015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1021"/>
      <c r="D308" s="527"/>
      <c r="E308" s="1125"/>
      <c r="F308" s="1126"/>
      <c r="G308" s="1127"/>
      <c r="H308" s="1128"/>
      <c r="I308" s="1129"/>
      <c r="J308" s="1129"/>
      <c r="K308" s="1129"/>
      <c r="L308" s="1130"/>
    </row>
    <row r="309" spans="1:13" s="457" customFormat="1" ht="12" customHeight="1">
      <c r="A309" s="462"/>
      <c r="C309" s="1147" t="s">
        <v>118</v>
      </c>
      <c r="D309" s="1019" t="s">
        <v>157</v>
      </c>
      <c r="E309" s="1131"/>
      <c r="F309" s="1132"/>
      <c r="G309" s="1133"/>
      <c r="H309" s="1131"/>
      <c r="I309" s="1134"/>
      <c r="J309" s="1134"/>
      <c r="K309" s="1134"/>
      <c r="L309" s="1145"/>
    </row>
    <row r="310" spans="1:13" s="457" customFormat="1" ht="3" hidden="1" customHeight="1" thickTop="1">
      <c r="A310" s="462"/>
      <c r="C310" s="1146"/>
      <c r="D310" s="1135"/>
      <c r="E310" s="1136"/>
      <c r="F310" s="1137"/>
      <c r="G310" s="1138"/>
      <c r="H310" s="1139"/>
      <c r="I310" s="1140"/>
      <c r="J310" s="1140"/>
      <c r="K310" s="1140"/>
      <c r="L310" s="1144"/>
    </row>
    <row r="311" spans="1:13" s="457" customFormat="1" ht="12.75" customHeight="1">
      <c r="A311" s="462"/>
      <c r="B311" s="1020"/>
      <c r="C311" s="1176" t="s">
        <v>138</v>
      </c>
      <c r="D311" s="1177"/>
      <c r="E311" s="1141">
        <f>E291-E292</f>
        <v>0</v>
      </c>
      <c r="F311" s="1141">
        <f t="shared" ref="F311:L311" si="72">F291-F292</f>
        <v>0</v>
      </c>
      <c r="G311" s="1141">
        <f t="shared" si="72"/>
        <v>0</v>
      </c>
      <c r="H311" s="1142">
        <f t="shared" si="72"/>
        <v>0</v>
      </c>
      <c r="I311" s="1142">
        <f t="shared" si="72"/>
        <v>0</v>
      </c>
      <c r="J311" s="1142">
        <f t="shared" si="72"/>
        <v>0</v>
      </c>
      <c r="K311" s="1142">
        <f t="shared" si="72"/>
        <v>0</v>
      </c>
      <c r="L311" s="1143">
        <f t="shared" si="72"/>
        <v>0</v>
      </c>
      <c r="M311" s="1020"/>
    </row>
    <row r="312" spans="1:13" s="457" customFormat="1" ht="12.75" customHeight="1">
      <c r="A312" s="462"/>
      <c r="B312" s="1020"/>
      <c r="C312" s="1178" t="s">
        <v>137</v>
      </c>
      <c r="D312" s="1179"/>
      <c r="E312" s="1118">
        <f t="shared" ref="E312:L312" si="73">E292+E306</f>
        <v>0</v>
      </c>
      <c r="F312" s="1118">
        <f t="shared" si="73"/>
        <v>0</v>
      </c>
      <c r="G312" s="1118">
        <f t="shared" si="73"/>
        <v>0</v>
      </c>
      <c r="H312" s="1119">
        <f t="shared" si="73"/>
        <v>0</v>
      </c>
      <c r="I312" s="1119">
        <f t="shared" si="73"/>
        <v>0</v>
      </c>
      <c r="J312" s="1119">
        <f t="shared" si="73"/>
        <v>0</v>
      </c>
      <c r="K312" s="1119">
        <f t="shared" si="73"/>
        <v>0</v>
      </c>
      <c r="L312" s="1120">
        <f t="shared" si="73"/>
        <v>0</v>
      </c>
      <c r="M312" s="1020"/>
    </row>
    <row r="313" spans="1:13" s="457" customFormat="1" ht="13.5" thickBot="1">
      <c r="A313" s="462"/>
      <c r="B313" s="1020"/>
      <c r="C313" s="1121" t="s">
        <v>120</v>
      </c>
      <c r="D313" s="514"/>
      <c r="E313" s="1122">
        <f t="shared" ref="E313:L313" si="74">E298+E309</f>
        <v>0</v>
      </c>
      <c r="F313" s="1122">
        <f t="shared" si="74"/>
        <v>0</v>
      </c>
      <c r="G313" s="1122">
        <f t="shared" si="74"/>
        <v>0</v>
      </c>
      <c r="H313" s="1123">
        <f t="shared" si="74"/>
        <v>0</v>
      </c>
      <c r="I313" s="1123">
        <f t="shared" si="74"/>
        <v>0</v>
      </c>
      <c r="J313" s="1123">
        <f t="shared" si="74"/>
        <v>0</v>
      </c>
      <c r="K313" s="1123">
        <f t="shared" si="74"/>
        <v>0</v>
      </c>
      <c r="L313" s="1124">
        <f t="shared" si="74"/>
        <v>0</v>
      </c>
      <c r="M313" s="1020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0" t="s">
        <v>250</v>
      </c>
      <c r="F315" s="1151"/>
      <c r="G315" s="1152"/>
      <c r="H315" s="1156" t="s">
        <v>251</v>
      </c>
      <c r="I315" s="1157"/>
      <c r="J315" s="1157"/>
      <c r="K315" s="1157"/>
      <c r="L315" s="1158"/>
    </row>
    <row r="316" spans="1:13" ht="24.75" customHeight="1" thickTop="1" thickBot="1">
      <c r="B316" s="424">
        <f>+B284+1</f>
        <v>10</v>
      </c>
      <c r="C316" s="1172" t="s">
        <v>295</v>
      </c>
      <c r="D316" s="1173"/>
      <c r="E316" s="24">
        <f>E$7</f>
        <v>2022</v>
      </c>
      <c r="F316" s="25">
        <f t="shared" ref="F316:L316" si="75">F$7</f>
        <v>2023</v>
      </c>
      <c r="G316" s="177">
        <f t="shared" si="75"/>
        <v>2024</v>
      </c>
      <c r="H316" s="73">
        <f t="shared" si="75"/>
        <v>2025</v>
      </c>
      <c r="I316" s="29">
        <f t="shared" si="75"/>
        <v>2026</v>
      </c>
      <c r="J316" s="29">
        <f t="shared" si="75"/>
        <v>2027</v>
      </c>
      <c r="K316" s="29">
        <f t="shared" si="75"/>
        <v>2028</v>
      </c>
      <c r="L316" s="30">
        <f t="shared" si="75"/>
        <v>2029</v>
      </c>
    </row>
    <row r="317" spans="1:13" ht="3" customHeight="1" thickTop="1">
      <c r="C317" s="937"/>
      <c r="E317" s="528"/>
      <c r="F317" s="528"/>
      <c r="G317" s="528"/>
      <c r="H317" s="528"/>
      <c r="I317" s="528"/>
      <c r="J317" s="528"/>
      <c r="K317" s="528"/>
      <c r="L317" s="528"/>
    </row>
    <row r="318" spans="1:13" s="529" customFormat="1">
      <c r="B318" s="1023"/>
      <c r="C318" s="934" t="s">
        <v>150</v>
      </c>
      <c r="D318" s="469"/>
      <c r="E318" s="470">
        <f>SUM(E320:E323)</f>
        <v>0</v>
      </c>
      <c r="F318" s="471">
        <f t="shared" ref="F318:L318" si="76">SUM(F320:F323)</f>
        <v>0</v>
      </c>
      <c r="G318" s="472">
        <f t="shared" si="76"/>
        <v>0</v>
      </c>
      <c r="H318" s="473">
        <f t="shared" si="76"/>
        <v>0</v>
      </c>
      <c r="I318" s="471">
        <f t="shared" si="76"/>
        <v>0</v>
      </c>
      <c r="J318" s="471">
        <f t="shared" si="76"/>
        <v>0</v>
      </c>
      <c r="K318" s="471">
        <f t="shared" si="76"/>
        <v>0</v>
      </c>
      <c r="L318" s="472">
        <f t="shared" si="76"/>
        <v>0</v>
      </c>
    </row>
    <row r="319" spans="1:13" s="530" customFormat="1" ht="10.5" outlineLevel="1">
      <c r="B319" s="1024"/>
      <c r="C319" s="938"/>
      <c r="D319" s="531"/>
      <c r="E319" s="532"/>
      <c r="F319" s="533"/>
      <c r="G319" s="534"/>
      <c r="H319" s="535"/>
      <c r="I319" s="536"/>
      <c r="J319" s="536"/>
      <c r="K319" s="536"/>
      <c r="L319" s="537"/>
    </row>
    <row r="320" spans="1:13" s="529" customFormat="1" outlineLevel="1">
      <c r="B320" s="1023"/>
      <c r="C320" s="939" t="s">
        <v>146</v>
      </c>
      <c r="D320" s="538"/>
      <c r="E320" s="539">
        <f t="shared" ref="E320:L320" si="77">+E33+E37</f>
        <v>0</v>
      </c>
      <c r="F320" s="540">
        <f t="shared" si="77"/>
        <v>0</v>
      </c>
      <c r="G320" s="541">
        <f t="shared" si="77"/>
        <v>0</v>
      </c>
      <c r="H320" s="542">
        <f t="shared" si="77"/>
        <v>0</v>
      </c>
      <c r="I320" s="543">
        <f t="shared" si="77"/>
        <v>0</v>
      </c>
      <c r="J320" s="543">
        <f t="shared" si="77"/>
        <v>0</v>
      </c>
      <c r="K320" s="543">
        <f t="shared" si="77"/>
        <v>0</v>
      </c>
      <c r="L320" s="544">
        <f t="shared" si="77"/>
        <v>0</v>
      </c>
    </row>
    <row r="321" spans="2:16" s="529" customFormat="1" outlineLevel="1">
      <c r="B321" s="1023"/>
      <c r="C321" s="939" t="s">
        <v>149</v>
      </c>
      <c r="D321" s="538"/>
      <c r="E321" s="539">
        <f>+E39</f>
        <v>0</v>
      </c>
      <c r="F321" s="540">
        <f t="shared" ref="F321:L321" si="78">+F39</f>
        <v>0</v>
      </c>
      <c r="G321" s="541">
        <f t="shared" si="78"/>
        <v>0</v>
      </c>
      <c r="H321" s="542">
        <f t="shared" si="78"/>
        <v>0</v>
      </c>
      <c r="I321" s="543">
        <f t="shared" si="78"/>
        <v>0</v>
      </c>
      <c r="J321" s="543">
        <f t="shared" si="78"/>
        <v>0</v>
      </c>
      <c r="K321" s="543">
        <f t="shared" si="78"/>
        <v>0</v>
      </c>
      <c r="L321" s="544">
        <f t="shared" si="78"/>
        <v>0</v>
      </c>
    </row>
    <row r="322" spans="2:16" s="529" customFormat="1" outlineLevel="1">
      <c r="B322" s="1023"/>
      <c r="C322" s="939" t="s">
        <v>147</v>
      </c>
      <c r="D322" s="538"/>
      <c r="E322" s="539">
        <f>+E40</f>
        <v>0</v>
      </c>
      <c r="F322" s="540">
        <f t="shared" ref="F322:L322" si="79">+F40</f>
        <v>0</v>
      </c>
      <c r="G322" s="541">
        <f t="shared" si="79"/>
        <v>0</v>
      </c>
      <c r="H322" s="542">
        <f t="shared" si="79"/>
        <v>0</v>
      </c>
      <c r="I322" s="543">
        <f t="shared" si="79"/>
        <v>0</v>
      </c>
      <c r="J322" s="543">
        <f t="shared" si="79"/>
        <v>0</v>
      </c>
      <c r="K322" s="543">
        <f t="shared" si="79"/>
        <v>0</v>
      </c>
      <c r="L322" s="544">
        <f t="shared" si="79"/>
        <v>0</v>
      </c>
    </row>
    <row r="323" spans="2:16" s="529" customFormat="1" outlineLevel="1">
      <c r="B323" s="1023"/>
      <c r="C323" s="939" t="s">
        <v>148</v>
      </c>
      <c r="D323" s="538"/>
      <c r="E323" s="539">
        <f>+E38</f>
        <v>0</v>
      </c>
      <c r="F323" s="540">
        <f t="shared" ref="F323:L323" si="80">+F38</f>
        <v>0</v>
      </c>
      <c r="G323" s="541">
        <f t="shared" si="80"/>
        <v>0</v>
      </c>
      <c r="H323" s="542">
        <f t="shared" si="80"/>
        <v>0</v>
      </c>
      <c r="I323" s="543">
        <f t="shared" si="80"/>
        <v>0</v>
      </c>
      <c r="J323" s="543">
        <f t="shared" si="80"/>
        <v>0</v>
      </c>
      <c r="K323" s="543">
        <f t="shared" si="80"/>
        <v>0</v>
      </c>
      <c r="L323" s="544">
        <f t="shared" si="80"/>
        <v>0</v>
      </c>
    </row>
    <row r="324" spans="2:16" ht="4.5" customHeight="1">
      <c r="B324" s="862"/>
      <c r="C324" s="915"/>
      <c r="E324" s="545"/>
      <c r="F324" s="169"/>
      <c r="G324" s="170"/>
      <c r="H324" s="171"/>
      <c r="I324" s="172"/>
      <c r="J324" s="172"/>
      <c r="K324" s="172"/>
      <c r="L324" s="173"/>
    </row>
    <row r="325" spans="2:16" s="529" customFormat="1">
      <c r="B325" s="1025"/>
      <c r="C325" s="934" t="s">
        <v>4</v>
      </c>
      <c r="D325" s="469"/>
      <c r="E325" s="470">
        <f>SUM(E326:E332)</f>
        <v>0</v>
      </c>
      <c r="F325" s="471">
        <f>SUM(F326:F332)</f>
        <v>0</v>
      </c>
      <c r="G325" s="472">
        <f t="shared" ref="G325:L325" si="81">SUM(G326:G332)</f>
        <v>0</v>
      </c>
      <c r="H325" s="473">
        <f t="shared" si="81"/>
        <v>0</v>
      </c>
      <c r="I325" s="471">
        <f t="shared" si="81"/>
        <v>0</v>
      </c>
      <c r="J325" s="471">
        <f t="shared" si="81"/>
        <v>0</v>
      </c>
      <c r="K325" s="471">
        <f t="shared" si="81"/>
        <v>0</v>
      </c>
      <c r="L325" s="472">
        <f t="shared" si="81"/>
        <v>0</v>
      </c>
    </row>
    <row r="326" spans="2:16" s="529" customFormat="1">
      <c r="B326" s="1023"/>
      <c r="C326" s="939" t="s">
        <v>97</v>
      </c>
      <c r="D326" s="538"/>
      <c r="E326" s="280">
        <f t="shared" ref="E326:L326" si="82">+E56</f>
        <v>0</v>
      </c>
      <c r="F326" s="281">
        <f t="shared" si="82"/>
        <v>0</v>
      </c>
      <c r="G326" s="282">
        <f t="shared" si="82"/>
        <v>0</v>
      </c>
      <c r="H326" s="283">
        <f t="shared" si="82"/>
        <v>0</v>
      </c>
      <c r="I326" s="284">
        <f t="shared" si="82"/>
        <v>0</v>
      </c>
      <c r="J326" s="284">
        <f t="shared" si="82"/>
        <v>0</v>
      </c>
      <c r="K326" s="284">
        <f t="shared" si="82"/>
        <v>0</v>
      </c>
      <c r="L326" s="285">
        <f t="shared" si="82"/>
        <v>0</v>
      </c>
    </row>
    <row r="327" spans="2:16" s="529" customFormat="1" ht="11.25" customHeight="1">
      <c r="B327" s="1025"/>
      <c r="C327" s="939" t="s">
        <v>98</v>
      </c>
      <c r="D327" s="538"/>
      <c r="E327" s="280">
        <f>E57</f>
        <v>0</v>
      </c>
      <c r="F327" s="281">
        <f t="shared" ref="F327:L327" si="83">F57</f>
        <v>0</v>
      </c>
      <c r="G327" s="282">
        <f t="shared" si="83"/>
        <v>0</v>
      </c>
      <c r="H327" s="283">
        <f t="shared" si="83"/>
        <v>0</v>
      </c>
      <c r="I327" s="284">
        <f t="shared" si="83"/>
        <v>0</v>
      </c>
      <c r="J327" s="284">
        <f t="shared" si="83"/>
        <v>0</v>
      </c>
      <c r="K327" s="284">
        <f t="shared" si="83"/>
        <v>0</v>
      </c>
      <c r="L327" s="285">
        <f t="shared" si="83"/>
        <v>0</v>
      </c>
      <c r="M327" s="546"/>
      <c r="N327" s="546"/>
      <c r="O327" s="546"/>
      <c r="P327" s="546"/>
    </row>
    <row r="328" spans="2:16" s="529" customFormat="1">
      <c r="B328" s="1025"/>
      <c r="C328" s="939" t="s">
        <v>99</v>
      </c>
      <c r="D328" s="538"/>
      <c r="E328" s="280">
        <f>+E60</f>
        <v>0</v>
      </c>
      <c r="F328" s="281">
        <f>+F60</f>
        <v>0</v>
      </c>
      <c r="G328" s="282">
        <f t="shared" ref="G328:L328" si="84">+G60</f>
        <v>0</v>
      </c>
      <c r="H328" s="283">
        <f t="shared" si="84"/>
        <v>0</v>
      </c>
      <c r="I328" s="284">
        <f t="shared" si="84"/>
        <v>0</v>
      </c>
      <c r="J328" s="284">
        <f t="shared" si="84"/>
        <v>0</v>
      </c>
      <c r="K328" s="284">
        <f t="shared" si="84"/>
        <v>0</v>
      </c>
      <c r="L328" s="285">
        <f t="shared" si="84"/>
        <v>0</v>
      </c>
      <c r="M328" s="546"/>
      <c r="N328" s="546"/>
      <c r="O328" s="546"/>
      <c r="P328" s="546"/>
    </row>
    <row r="329" spans="2:16" s="529" customFormat="1">
      <c r="B329" s="1025"/>
      <c r="C329" s="939" t="s">
        <v>100</v>
      </c>
      <c r="D329" s="538"/>
      <c r="E329" s="280">
        <f>+E65</f>
        <v>0</v>
      </c>
      <c r="F329" s="281">
        <f>+F65</f>
        <v>0</v>
      </c>
      <c r="G329" s="282">
        <f t="shared" ref="G329:L329" si="85">+G65</f>
        <v>0</v>
      </c>
      <c r="H329" s="283">
        <f t="shared" si="85"/>
        <v>0</v>
      </c>
      <c r="I329" s="284">
        <f t="shared" si="85"/>
        <v>0</v>
      </c>
      <c r="J329" s="284">
        <f t="shared" si="85"/>
        <v>0</v>
      </c>
      <c r="K329" s="284">
        <f t="shared" si="85"/>
        <v>0</v>
      </c>
      <c r="L329" s="285">
        <f t="shared" si="85"/>
        <v>0</v>
      </c>
    </row>
    <row r="330" spans="2:16" s="529" customFormat="1">
      <c r="B330" s="1025"/>
      <c r="C330" s="939" t="s">
        <v>116</v>
      </c>
      <c r="D330" s="538"/>
      <c r="E330" s="280">
        <f>+E69+E70</f>
        <v>0</v>
      </c>
      <c r="F330" s="281">
        <f>+F69+F70</f>
        <v>0</v>
      </c>
      <c r="G330" s="282">
        <f t="shared" ref="G330:L330" si="86">+G69+G70</f>
        <v>0</v>
      </c>
      <c r="H330" s="283">
        <f t="shared" si="86"/>
        <v>0</v>
      </c>
      <c r="I330" s="284">
        <f t="shared" si="86"/>
        <v>0</v>
      </c>
      <c r="J330" s="284">
        <f t="shared" si="86"/>
        <v>0</v>
      </c>
      <c r="K330" s="284">
        <f t="shared" si="86"/>
        <v>0</v>
      </c>
      <c r="L330" s="285">
        <f t="shared" si="86"/>
        <v>0</v>
      </c>
    </row>
    <row r="331" spans="2:16" s="529" customFormat="1">
      <c r="B331" s="1025"/>
      <c r="C331" s="939" t="s">
        <v>205</v>
      </c>
      <c r="D331" s="538"/>
      <c r="E331" s="280">
        <f>+E73</f>
        <v>0</v>
      </c>
      <c r="F331" s="281">
        <f>+F73</f>
        <v>0</v>
      </c>
      <c r="G331" s="282">
        <f t="shared" ref="G331:L331" si="87">+G73</f>
        <v>0</v>
      </c>
      <c r="H331" s="283">
        <f t="shared" si="87"/>
        <v>0</v>
      </c>
      <c r="I331" s="284">
        <f t="shared" si="87"/>
        <v>0</v>
      </c>
      <c r="J331" s="284">
        <f t="shared" si="87"/>
        <v>0</v>
      </c>
      <c r="K331" s="284">
        <f t="shared" si="87"/>
        <v>0</v>
      </c>
      <c r="L331" s="285">
        <f t="shared" si="87"/>
        <v>0</v>
      </c>
    </row>
    <row r="332" spans="2:16" s="529" customFormat="1">
      <c r="B332" s="1025"/>
      <c r="C332" s="939" t="s">
        <v>117</v>
      </c>
      <c r="D332" s="538"/>
      <c r="E332" s="280">
        <f>+E75</f>
        <v>0</v>
      </c>
      <c r="F332" s="281">
        <f>+F75</f>
        <v>0</v>
      </c>
      <c r="G332" s="282">
        <f t="shared" ref="G332:L332" si="88">+G75</f>
        <v>0</v>
      </c>
      <c r="H332" s="283">
        <f>+H75</f>
        <v>0</v>
      </c>
      <c r="I332" s="284">
        <f t="shared" si="88"/>
        <v>0</v>
      </c>
      <c r="J332" s="284">
        <f t="shared" si="88"/>
        <v>0</v>
      </c>
      <c r="K332" s="284">
        <f t="shared" si="88"/>
        <v>0</v>
      </c>
      <c r="L332" s="285">
        <f t="shared" si="88"/>
        <v>0</v>
      </c>
    </row>
    <row r="333" spans="2:16" ht="3.75" customHeight="1">
      <c r="B333" s="862"/>
      <c r="C333" s="915"/>
      <c r="E333" s="280"/>
      <c r="F333" s="281"/>
      <c r="G333" s="282"/>
      <c r="H333" s="283"/>
      <c r="I333" s="284"/>
      <c r="J333" s="284"/>
      <c r="K333" s="284"/>
      <c r="L333" s="285"/>
    </row>
    <row r="334" spans="2:16" s="547" customFormat="1">
      <c r="B334" s="1026"/>
      <c r="C334" s="934" t="s">
        <v>5</v>
      </c>
      <c r="D334" s="469"/>
      <c r="E334" s="470">
        <f>E318-E325</f>
        <v>0</v>
      </c>
      <c r="F334" s="471">
        <f>F318-F325</f>
        <v>0</v>
      </c>
      <c r="G334" s="472">
        <f t="shared" ref="G334:L334" si="89">G318-G325</f>
        <v>0</v>
      </c>
      <c r="H334" s="473">
        <f t="shared" si="89"/>
        <v>0</v>
      </c>
      <c r="I334" s="471">
        <f t="shared" si="89"/>
        <v>0</v>
      </c>
      <c r="J334" s="471">
        <f t="shared" si="89"/>
        <v>0</v>
      </c>
      <c r="K334" s="471">
        <f t="shared" si="89"/>
        <v>0</v>
      </c>
      <c r="L334" s="472">
        <f t="shared" si="89"/>
        <v>0</v>
      </c>
    </row>
    <row r="335" spans="2:16" s="548" customFormat="1" hidden="1" outlineLevel="1">
      <c r="B335" s="1027"/>
      <c r="C335" s="940" t="s">
        <v>90</v>
      </c>
      <c r="D335" s="549"/>
      <c r="E335" s="550" t="str">
        <f>IF(E318=0,"-",E334/E318)</f>
        <v>-</v>
      </c>
      <c r="F335" s="551" t="str">
        <f>IF(F318=0,"-",F334/F318)</f>
        <v>-</v>
      </c>
      <c r="G335" s="552" t="str">
        <f t="shared" ref="G335:L335" si="90">IF(G318=0,"-",G334/G318)</f>
        <v>-</v>
      </c>
      <c r="H335" s="553" t="str">
        <f t="shared" si="90"/>
        <v>-</v>
      </c>
      <c r="I335" s="554" t="str">
        <f t="shared" si="90"/>
        <v>-</v>
      </c>
      <c r="J335" s="554" t="str">
        <f t="shared" si="90"/>
        <v>-</v>
      </c>
      <c r="K335" s="554" t="str">
        <f t="shared" si="90"/>
        <v>-</v>
      </c>
      <c r="L335" s="555" t="str">
        <f t="shared" si="90"/>
        <v>-</v>
      </c>
    </row>
    <row r="336" spans="2:16" s="556" customFormat="1" hidden="1" outlineLevel="1">
      <c r="B336" s="1028"/>
      <c r="C336" s="941" t="s">
        <v>121</v>
      </c>
      <c r="D336" s="557"/>
      <c r="E336" s="558" t="e">
        <f t="shared" ref="E336:L336" si="91">(E334+E326)/E318</f>
        <v>#DIV/0!</v>
      </c>
      <c r="F336" s="559" t="e">
        <f t="shared" si="91"/>
        <v>#DIV/0!</v>
      </c>
      <c r="G336" s="560" t="e">
        <f t="shared" si="91"/>
        <v>#DIV/0!</v>
      </c>
      <c r="H336" s="561" t="e">
        <f t="shared" si="91"/>
        <v>#DIV/0!</v>
      </c>
      <c r="I336" s="562" t="e">
        <f t="shared" si="91"/>
        <v>#DIV/0!</v>
      </c>
      <c r="J336" s="562" t="e">
        <f t="shared" si="91"/>
        <v>#DIV/0!</v>
      </c>
      <c r="K336" s="562" t="e">
        <f t="shared" si="91"/>
        <v>#DIV/0!</v>
      </c>
      <c r="L336" s="563" t="e">
        <f t="shared" si="91"/>
        <v>#DIV/0!</v>
      </c>
    </row>
    <row r="337" spans="2:12" s="556" customFormat="1" ht="10.5" customHeight="1" collapsed="1">
      <c r="B337" s="1028"/>
      <c r="C337" s="941"/>
      <c r="D337" s="557"/>
      <c r="E337" s="564"/>
      <c r="F337" s="565"/>
      <c r="G337" s="566"/>
      <c r="H337" s="567"/>
      <c r="I337" s="568"/>
      <c r="J337" s="568"/>
      <c r="K337" s="568"/>
      <c r="L337" s="569"/>
    </row>
    <row r="338" spans="2:12" s="570" customFormat="1">
      <c r="B338" s="1029"/>
      <c r="C338" s="934" t="s">
        <v>6</v>
      </c>
      <c r="D338" s="469"/>
      <c r="E338" s="470">
        <f t="shared" ref="E338:L338" si="92">SUM(E339:E341)</f>
        <v>0</v>
      </c>
      <c r="F338" s="471">
        <f t="shared" si="92"/>
        <v>0</v>
      </c>
      <c r="G338" s="472">
        <f t="shared" si="92"/>
        <v>0</v>
      </c>
      <c r="H338" s="473">
        <f t="shared" si="92"/>
        <v>0</v>
      </c>
      <c r="I338" s="471">
        <f>SUM(I339:I341)</f>
        <v>0</v>
      </c>
      <c r="J338" s="471">
        <f t="shared" si="92"/>
        <v>0</v>
      </c>
      <c r="K338" s="471">
        <f t="shared" si="92"/>
        <v>0</v>
      </c>
      <c r="L338" s="472">
        <f t="shared" si="92"/>
        <v>0</v>
      </c>
    </row>
    <row r="339" spans="2:12" s="178" customFormat="1" ht="11.25" customHeight="1" outlineLevel="1">
      <c r="B339" s="977"/>
      <c r="C339" s="942" t="s">
        <v>7</v>
      </c>
      <c r="D339" s="214"/>
      <c r="E339" s="571"/>
      <c r="F339" s="572"/>
      <c r="G339" s="573"/>
      <c r="H339" s="571"/>
      <c r="I339" s="572"/>
      <c r="J339" s="572"/>
      <c r="K339" s="572"/>
      <c r="L339" s="574"/>
    </row>
    <row r="340" spans="2:12" s="178" customFormat="1" outlineLevel="1">
      <c r="B340" s="977"/>
      <c r="C340" s="942" t="s">
        <v>8</v>
      </c>
      <c r="D340" s="214"/>
      <c r="E340" s="571"/>
      <c r="F340" s="572"/>
      <c r="G340" s="573"/>
      <c r="H340" s="571"/>
      <c r="I340" s="572"/>
      <c r="J340" s="572"/>
      <c r="K340" s="572"/>
      <c r="L340" s="574"/>
    </row>
    <row r="341" spans="2:12" s="178" customFormat="1" outlineLevel="1">
      <c r="B341" s="977"/>
      <c r="C341" s="942" t="s">
        <v>9</v>
      </c>
      <c r="D341" s="214"/>
      <c r="E341" s="575">
        <f>SUM(E342:E343)</f>
        <v>0</v>
      </c>
      <c r="F341" s="576">
        <f t="shared" ref="F341:L341" si="93">SUM(F342:F343)</f>
        <v>0</v>
      </c>
      <c r="G341" s="577">
        <f t="shared" si="93"/>
        <v>0</v>
      </c>
      <c r="H341" s="578">
        <f>SUM(H342:H343)</f>
        <v>0</v>
      </c>
      <c r="I341" s="579">
        <f t="shared" si="93"/>
        <v>0</v>
      </c>
      <c r="J341" s="579">
        <f t="shared" si="93"/>
        <v>0</v>
      </c>
      <c r="K341" s="579">
        <f t="shared" si="93"/>
        <v>0</v>
      </c>
      <c r="L341" s="580">
        <f t="shared" si="93"/>
        <v>0</v>
      </c>
    </row>
    <row r="342" spans="2:12" s="178" customFormat="1" outlineLevel="1">
      <c r="B342" s="977"/>
      <c r="C342" s="943" t="s">
        <v>273</v>
      </c>
      <c r="D342" s="214"/>
      <c r="E342" s="571"/>
      <c r="F342" s="572"/>
      <c r="G342" s="573"/>
      <c r="H342" s="581"/>
      <c r="I342" s="582"/>
      <c r="J342" s="582"/>
      <c r="K342" s="582"/>
      <c r="L342" s="583"/>
    </row>
    <row r="343" spans="2:12" s="178" customFormat="1" outlineLevel="1">
      <c r="B343" s="977"/>
      <c r="C343" s="943" t="s">
        <v>271</v>
      </c>
      <c r="D343" s="214"/>
      <c r="E343" s="571"/>
      <c r="F343" s="572"/>
      <c r="G343" s="573"/>
      <c r="H343" s="571"/>
      <c r="I343" s="572"/>
      <c r="J343" s="572"/>
      <c r="K343" s="572"/>
      <c r="L343" s="574"/>
    </row>
    <row r="344" spans="2:12" s="570" customFormat="1">
      <c r="B344" s="1029"/>
      <c r="C344" s="934" t="s">
        <v>10</v>
      </c>
      <c r="D344" s="469"/>
      <c r="E344" s="470">
        <f t="shared" ref="E344:L344" si="94">SUM(E345:E347)</f>
        <v>0</v>
      </c>
      <c r="F344" s="471">
        <f t="shared" si="94"/>
        <v>0</v>
      </c>
      <c r="G344" s="472">
        <f t="shared" si="94"/>
        <v>0</v>
      </c>
      <c r="H344" s="473">
        <f t="shared" si="94"/>
        <v>0</v>
      </c>
      <c r="I344" s="471">
        <f t="shared" si="94"/>
        <v>0</v>
      </c>
      <c r="J344" s="471">
        <f t="shared" si="94"/>
        <v>0</v>
      </c>
      <c r="K344" s="471">
        <f t="shared" si="94"/>
        <v>0</v>
      </c>
      <c r="L344" s="472">
        <f t="shared" si="94"/>
        <v>0</v>
      </c>
    </row>
    <row r="345" spans="2:12" s="178" customFormat="1" outlineLevel="1">
      <c r="B345" s="977"/>
      <c r="C345" s="942" t="s">
        <v>11</v>
      </c>
      <c r="D345" s="214"/>
      <c r="E345" s="571"/>
      <c r="F345" s="572"/>
      <c r="G345" s="573"/>
      <c r="H345" s="571"/>
      <c r="I345" s="572"/>
      <c r="J345" s="572"/>
      <c r="K345" s="572"/>
      <c r="L345" s="574"/>
    </row>
    <row r="346" spans="2:12" s="178" customFormat="1" outlineLevel="1">
      <c r="B346" s="977"/>
      <c r="C346" s="942" t="s">
        <v>270</v>
      </c>
      <c r="D346" s="214"/>
      <c r="E346" s="571"/>
      <c r="F346" s="572"/>
      <c r="G346" s="573"/>
      <c r="H346" s="571"/>
      <c r="I346" s="572"/>
      <c r="J346" s="572"/>
      <c r="K346" s="572"/>
      <c r="L346" s="574"/>
    </row>
    <row r="347" spans="2:12" s="178" customFormat="1" outlineLevel="1">
      <c r="B347" s="977"/>
      <c r="C347" s="942" t="s">
        <v>12</v>
      </c>
      <c r="D347" s="214"/>
      <c r="E347" s="575">
        <f t="shared" ref="E347:L347" si="95">SUM(E348:E349)</f>
        <v>0</v>
      </c>
      <c r="F347" s="576">
        <f t="shared" si="95"/>
        <v>0</v>
      </c>
      <c r="G347" s="577">
        <f t="shared" si="95"/>
        <v>0</v>
      </c>
      <c r="H347" s="578">
        <f t="shared" si="95"/>
        <v>0</v>
      </c>
      <c r="I347" s="579">
        <f t="shared" si="95"/>
        <v>0</v>
      </c>
      <c r="J347" s="579">
        <f t="shared" si="95"/>
        <v>0</v>
      </c>
      <c r="K347" s="579">
        <f t="shared" si="95"/>
        <v>0</v>
      </c>
      <c r="L347" s="580">
        <f t="shared" si="95"/>
        <v>0</v>
      </c>
    </row>
    <row r="348" spans="2:12" s="178" customFormat="1" outlineLevel="1">
      <c r="B348" s="977"/>
      <c r="C348" s="943" t="s">
        <v>272</v>
      </c>
      <c r="D348" s="214"/>
      <c r="E348" s="571"/>
      <c r="F348" s="572"/>
      <c r="G348" s="573"/>
      <c r="H348" s="581"/>
      <c r="I348" s="582"/>
      <c r="J348" s="582"/>
      <c r="K348" s="582"/>
      <c r="L348" s="583"/>
    </row>
    <row r="349" spans="2:12" s="178" customFormat="1" outlineLevel="1">
      <c r="B349" s="977"/>
      <c r="C349" s="943" t="s">
        <v>271</v>
      </c>
      <c r="D349" s="214"/>
      <c r="E349" s="571"/>
      <c r="F349" s="572"/>
      <c r="G349" s="573"/>
      <c r="H349" s="571"/>
      <c r="I349" s="572"/>
      <c r="J349" s="572"/>
      <c r="K349" s="572"/>
      <c r="L349" s="574"/>
    </row>
    <row r="350" spans="2:12" ht="4.5" customHeight="1">
      <c r="B350" s="862"/>
      <c r="C350" s="915"/>
      <c r="E350" s="280"/>
      <c r="F350" s="281"/>
      <c r="G350" s="282"/>
      <c r="H350" s="283"/>
      <c r="I350" s="284"/>
      <c r="J350" s="284"/>
      <c r="K350" s="284"/>
      <c r="L350" s="285"/>
    </row>
    <row r="351" spans="2:12" s="547" customFormat="1" ht="22.5" customHeight="1">
      <c r="B351" s="1026"/>
      <c r="C351" s="934" t="s">
        <v>13</v>
      </c>
      <c r="D351" s="469"/>
      <c r="E351" s="470">
        <f t="shared" ref="E351:L351" si="96">E334+E338-E344</f>
        <v>0</v>
      </c>
      <c r="F351" s="471">
        <f t="shared" si="96"/>
        <v>0</v>
      </c>
      <c r="G351" s="472">
        <f t="shared" si="96"/>
        <v>0</v>
      </c>
      <c r="H351" s="473">
        <f t="shared" si="96"/>
        <v>0</v>
      </c>
      <c r="I351" s="471">
        <f t="shared" si="96"/>
        <v>0</v>
      </c>
      <c r="J351" s="471">
        <f t="shared" si="96"/>
        <v>0</v>
      </c>
      <c r="K351" s="471">
        <f t="shared" si="96"/>
        <v>0</v>
      </c>
      <c r="L351" s="472">
        <f t="shared" si="96"/>
        <v>0</v>
      </c>
    </row>
    <row r="352" spans="2:12" ht="6" customHeight="1">
      <c r="B352" s="862"/>
      <c r="C352" s="915"/>
      <c r="E352" s="280"/>
      <c r="F352" s="281"/>
      <c r="G352" s="282"/>
      <c r="H352" s="283"/>
      <c r="I352" s="284"/>
      <c r="J352" s="284"/>
      <c r="K352" s="284"/>
      <c r="L352" s="285"/>
    </row>
    <row r="353" spans="2:12" s="529" customFormat="1">
      <c r="B353" s="1023"/>
      <c r="C353" s="944" t="s">
        <v>14</v>
      </c>
      <c r="D353" s="584"/>
      <c r="E353" s="585">
        <f t="shared" ref="E353:L353" si="97">SUM(E354:E358)</f>
        <v>0</v>
      </c>
      <c r="F353" s="586">
        <f t="shared" si="97"/>
        <v>0</v>
      </c>
      <c r="G353" s="587">
        <f t="shared" si="97"/>
        <v>0</v>
      </c>
      <c r="H353" s="588">
        <f t="shared" si="97"/>
        <v>0</v>
      </c>
      <c r="I353" s="589">
        <f t="shared" si="97"/>
        <v>0</v>
      </c>
      <c r="J353" s="589">
        <f t="shared" si="97"/>
        <v>0</v>
      </c>
      <c r="K353" s="589">
        <f t="shared" si="97"/>
        <v>0</v>
      </c>
      <c r="L353" s="590">
        <f t="shared" si="97"/>
        <v>0</v>
      </c>
    </row>
    <row r="354" spans="2:12" s="178" customFormat="1" outlineLevel="1">
      <c r="B354" s="977"/>
      <c r="C354" s="945" t="s">
        <v>15</v>
      </c>
      <c r="D354" s="591"/>
      <c r="E354" s="571"/>
      <c r="F354" s="572"/>
      <c r="G354" s="573"/>
      <c r="H354" s="571"/>
      <c r="I354" s="572"/>
      <c r="J354" s="572"/>
      <c r="K354" s="572"/>
      <c r="L354" s="574"/>
    </row>
    <row r="355" spans="2:12" s="178" customFormat="1" outlineLevel="1">
      <c r="B355" s="977"/>
      <c r="C355" s="945" t="s">
        <v>16</v>
      </c>
      <c r="D355" s="591"/>
      <c r="E355" s="571"/>
      <c r="F355" s="572"/>
      <c r="G355" s="573"/>
      <c r="H355" s="571"/>
      <c r="I355" s="572"/>
      <c r="J355" s="572"/>
      <c r="K355" s="572"/>
      <c r="L355" s="574"/>
    </row>
    <row r="356" spans="2:12" s="178" customFormat="1" outlineLevel="1">
      <c r="B356" s="977"/>
      <c r="C356" s="945" t="s">
        <v>17</v>
      </c>
      <c r="D356" s="591"/>
      <c r="E356" s="571"/>
      <c r="F356" s="572"/>
      <c r="G356" s="573"/>
      <c r="H356" s="571"/>
      <c r="I356" s="572"/>
      <c r="J356" s="572"/>
      <c r="K356" s="572"/>
      <c r="L356" s="574"/>
    </row>
    <row r="357" spans="2:12" s="178" customFormat="1" outlineLevel="1">
      <c r="B357" s="977"/>
      <c r="C357" s="945" t="s">
        <v>18</v>
      </c>
      <c r="D357" s="591"/>
      <c r="E357" s="571"/>
      <c r="F357" s="572"/>
      <c r="G357" s="573"/>
      <c r="H357" s="571"/>
      <c r="I357" s="572"/>
      <c r="J357" s="572"/>
      <c r="K357" s="572"/>
      <c r="L357" s="574"/>
    </row>
    <row r="358" spans="2:12" s="178" customFormat="1" outlineLevel="1">
      <c r="B358" s="977"/>
      <c r="C358" s="945" t="s">
        <v>19</v>
      </c>
      <c r="D358" s="591"/>
      <c r="E358" s="571"/>
      <c r="F358" s="572"/>
      <c r="G358" s="573"/>
      <c r="H358" s="571"/>
      <c r="I358" s="572"/>
      <c r="J358" s="572"/>
      <c r="K358" s="572"/>
      <c r="L358" s="574"/>
    </row>
    <row r="359" spans="2:12" s="529" customFormat="1">
      <c r="B359" s="1023"/>
      <c r="C359" s="944" t="s">
        <v>20</v>
      </c>
      <c r="D359" s="584"/>
      <c r="E359" s="585">
        <f t="shared" ref="E359:L359" si="98">SUM(E360:E363)</f>
        <v>0</v>
      </c>
      <c r="F359" s="586">
        <f t="shared" si="98"/>
        <v>0</v>
      </c>
      <c r="G359" s="587">
        <f t="shared" si="98"/>
        <v>0</v>
      </c>
      <c r="H359" s="588">
        <f t="shared" si="98"/>
        <v>0</v>
      </c>
      <c r="I359" s="589">
        <f t="shared" si="98"/>
        <v>0</v>
      </c>
      <c r="J359" s="589">
        <f t="shared" si="98"/>
        <v>0</v>
      </c>
      <c r="K359" s="589">
        <f t="shared" si="98"/>
        <v>0</v>
      </c>
      <c r="L359" s="590">
        <f t="shared" si="98"/>
        <v>0</v>
      </c>
    </row>
    <row r="360" spans="2:12" s="599" customFormat="1" ht="12.75" customHeight="1" outlineLevel="1">
      <c r="B360" s="1030"/>
      <c r="C360" s="946" t="s">
        <v>110</v>
      </c>
      <c r="D360" s="592"/>
      <c r="E360" s="593">
        <f>'plan finansowy'!E313</f>
        <v>0</v>
      </c>
      <c r="F360" s="594">
        <f>'plan finansowy'!F313</f>
        <v>0</v>
      </c>
      <c r="G360" s="595">
        <f>'plan finansowy'!G313</f>
        <v>0</v>
      </c>
      <c r="H360" s="596">
        <f>'plan finansowy'!H313</f>
        <v>0</v>
      </c>
      <c r="I360" s="597">
        <f>'plan finansowy'!I313</f>
        <v>0</v>
      </c>
      <c r="J360" s="597">
        <f>'plan finansowy'!J313</f>
        <v>0</v>
      </c>
      <c r="K360" s="597">
        <f>'plan finansowy'!K313</f>
        <v>0</v>
      </c>
      <c r="L360" s="598">
        <f>'plan finansowy'!L313</f>
        <v>0</v>
      </c>
    </row>
    <row r="361" spans="2:12" s="178" customFormat="1" outlineLevel="1">
      <c r="B361" s="977"/>
      <c r="C361" s="945" t="s">
        <v>21</v>
      </c>
      <c r="D361" s="591"/>
      <c r="E361" s="571"/>
      <c r="F361" s="572"/>
      <c r="G361" s="573"/>
      <c r="H361" s="571"/>
      <c r="I361" s="572"/>
      <c r="J361" s="572"/>
      <c r="K361" s="572"/>
      <c r="L361" s="574"/>
    </row>
    <row r="362" spans="2:12" s="178" customFormat="1" outlineLevel="1">
      <c r="B362" s="977"/>
      <c r="C362" s="945" t="s">
        <v>22</v>
      </c>
      <c r="D362" s="591"/>
      <c r="E362" s="571"/>
      <c r="F362" s="572"/>
      <c r="G362" s="573"/>
      <c r="H362" s="571"/>
      <c r="I362" s="572"/>
      <c r="J362" s="572"/>
      <c r="K362" s="572"/>
      <c r="L362" s="574"/>
    </row>
    <row r="363" spans="2:12" s="178" customFormat="1" outlineLevel="1">
      <c r="B363" s="977"/>
      <c r="C363" s="945" t="s">
        <v>23</v>
      </c>
      <c r="D363" s="591"/>
      <c r="E363" s="571"/>
      <c r="F363" s="572"/>
      <c r="G363" s="573"/>
      <c r="H363" s="571"/>
      <c r="I363" s="572"/>
      <c r="J363" s="572"/>
      <c r="K363" s="572"/>
      <c r="L363" s="574"/>
    </row>
    <row r="364" spans="2:12" ht="6" customHeight="1">
      <c r="B364" s="862"/>
      <c r="C364" s="915"/>
      <c r="E364" s="280"/>
      <c r="F364" s="281"/>
      <c r="G364" s="282"/>
      <c r="H364" s="283"/>
      <c r="I364" s="284"/>
      <c r="J364" s="284"/>
      <c r="K364" s="284"/>
      <c r="L364" s="285"/>
    </row>
    <row r="365" spans="2:12" s="547" customFormat="1">
      <c r="B365" s="1026"/>
      <c r="C365" s="934" t="s">
        <v>24</v>
      </c>
      <c r="D365" s="469"/>
      <c r="E365" s="470">
        <f t="shared" ref="E365:L365" si="99">E351+E353-E359</f>
        <v>0</v>
      </c>
      <c r="F365" s="471">
        <f t="shared" si="99"/>
        <v>0</v>
      </c>
      <c r="G365" s="472">
        <f t="shared" si="99"/>
        <v>0</v>
      </c>
      <c r="H365" s="473">
        <f t="shared" si="99"/>
        <v>0</v>
      </c>
      <c r="I365" s="471">
        <f t="shared" si="99"/>
        <v>0</v>
      </c>
      <c r="J365" s="471">
        <f t="shared" si="99"/>
        <v>0</v>
      </c>
      <c r="K365" s="471">
        <f t="shared" si="99"/>
        <v>0</v>
      </c>
      <c r="L365" s="472">
        <f t="shared" si="99"/>
        <v>0</v>
      </c>
    </row>
    <row r="366" spans="2:12" ht="6" customHeight="1">
      <c r="B366" s="862"/>
      <c r="C366" s="915"/>
      <c r="E366" s="280"/>
      <c r="F366" s="281"/>
      <c r="G366" s="282"/>
      <c r="H366" s="283"/>
      <c r="I366" s="284"/>
      <c r="J366" s="284"/>
      <c r="K366" s="284"/>
      <c r="L366" s="285"/>
    </row>
    <row r="367" spans="2:12" s="529" customFormat="1">
      <c r="B367" s="1023"/>
      <c r="C367" s="944" t="s">
        <v>25</v>
      </c>
      <c r="D367" s="584"/>
      <c r="E367" s="600"/>
      <c r="F367" s="601"/>
      <c r="G367" s="602"/>
      <c r="H367" s="603"/>
      <c r="I367" s="604"/>
      <c r="J367" s="604"/>
      <c r="K367" s="604"/>
      <c r="L367" s="605"/>
    </row>
    <row r="368" spans="2:12" s="529" customFormat="1">
      <c r="B368" s="1023"/>
      <c r="C368" s="944" t="s">
        <v>26</v>
      </c>
      <c r="D368" s="584"/>
      <c r="E368" s="585">
        <f>E365+E367</f>
        <v>0</v>
      </c>
      <c r="F368" s="586">
        <f t="shared" ref="F368:L368" si="100">F365+F367</f>
        <v>0</v>
      </c>
      <c r="G368" s="587">
        <f t="shared" si="100"/>
        <v>0</v>
      </c>
      <c r="H368" s="588">
        <f t="shared" si="100"/>
        <v>0</v>
      </c>
      <c r="I368" s="589">
        <f t="shared" si="100"/>
        <v>0</v>
      </c>
      <c r="J368" s="589">
        <f t="shared" si="100"/>
        <v>0</v>
      </c>
      <c r="K368" s="589">
        <f t="shared" si="100"/>
        <v>0</v>
      </c>
      <c r="L368" s="590">
        <f t="shared" si="100"/>
        <v>0</v>
      </c>
    </row>
    <row r="369" spans="2:12" s="606" customFormat="1" ht="4.5" customHeight="1">
      <c r="B369" s="1031"/>
      <c r="C369" s="947" t="s">
        <v>27</v>
      </c>
      <c r="D369" s="607"/>
      <c r="E369" s="608"/>
      <c r="F369" s="609"/>
      <c r="G369" s="610"/>
      <c r="H369" s="611"/>
      <c r="I369" s="612"/>
      <c r="J369" s="612"/>
      <c r="K369" s="612"/>
      <c r="L369" s="613"/>
    </row>
    <row r="370" spans="2:12" s="570" customFormat="1">
      <c r="B370" s="1029"/>
      <c r="C370" s="944" t="s">
        <v>28</v>
      </c>
      <c r="D370" s="584"/>
      <c r="E370" s="600"/>
      <c r="F370" s="601"/>
      <c r="G370" s="614"/>
      <c r="H370" s="603"/>
      <c r="I370" s="604"/>
      <c r="J370" s="604"/>
      <c r="K370" s="604"/>
      <c r="L370" s="605"/>
    </row>
    <row r="371" spans="2:12" outlineLevel="1">
      <c r="B371" s="862"/>
      <c r="C371" s="915" t="s">
        <v>29</v>
      </c>
      <c r="E371" s="615" t="str">
        <f>IF(E368=0,"-",E370/E368)</f>
        <v>-</v>
      </c>
      <c r="F371" s="616" t="str">
        <f t="shared" ref="F371:L371" si="101">IF(F368=0,"-",F370/F368)</f>
        <v>-</v>
      </c>
      <c r="G371" s="617" t="str">
        <f t="shared" si="101"/>
        <v>-</v>
      </c>
      <c r="H371" s="618" t="str">
        <f t="shared" si="101"/>
        <v>-</v>
      </c>
      <c r="I371" s="619" t="str">
        <f t="shared" si="101"/>
        <v>-</v>
      </c>
      <c r="J371" s="619" t="str">
        <f t="shared" si="101"/>
        <v>-</v>
      </c>
      <c r="K371" s="619" t="str">
        <f t="shared" si="101"/>
        <v>-</v>
      </c>
      <c r="L371" s="620" t="str">
        <f t="shared" si="101"/>
        <v>-</v>
      </c>
    </row>
    <row r="372" spans="2:12" outlineLevel="1">
      <c r="B372" s="862"/>
      <c r="C372" s="944" t="s">
        <v>274</v>
      </c>
      <c r="E372" s="301"/>
      <c r="F372" s="302"/>
      <c r="G372" s="621"/>
      <c r="H372" s="622"/>
      <c r="I372" s="623"/>
      <c r="J372" s="623"/>
      <c r="K372" s="623"/>
      <c r="L372" s="624"/>
    </row>
    <row r="373" spans="2:12" ht="6" customHeight="1">
      <c r="B373" s="978"/>
      <c r="C373" s="915"/>
      <c r="E373" s="280"/>
      <c r="F373" s="281"/>
      <c r="G373" s="625"/>
      <c r="H373" s="626"/>
      <c r="I373" s="627"/>
      <c r="J373" s="627"/>
      <c r="K373" s="627"/>
      <c r="L373" s="628"/>
    </row>
    <row r="374" spans="2:12" s="547" customFormat="1" ht="12.75" thickBot="1">
      <c r="B374" s="1032"/>
      <c r="C374" s="934" t="s">
        <v>275</v>
      </c>
      <c r="D374" s="469"/>
      <c r="E374" s="629">
        <f>E368-E370</f>
        <v>0</v>
      </c>
      <c r="F374" s="630">
        <f>F368-F370</f>
        <v>0</v>
      </c>
      <c r="G374" s="631">
        <f>G368-G370</f>
        <v>0</v>
      </c>
      <c r="H374" s="629">
        <f>H368-H370-H372</f>
        <v>0</v>
      </c>
      <c r="I374" s="630">
        <f>I368-I370-I372</f>
        <v>0</v>
      </c>
      <c r="J374" s="630">
        <f>J368-J370-J372</f>
        <v>0</v>
      </c>
      <c r="K374" s="630">
        <f>K368-K370-K372</f>
        <v>0</v>
      </c>
      <c r="L374" s="631">
        <f>L368-L370-L372</f>
        <v>0</v>
      </c>
    </row>
    <row r="375" spans="2:12" s="548" customFormat="1" outlineLevel="1">
      <c r="B375" s="1027"/>
      <c r="C375" s="1022" t="s">
        <v>30</v>
      </c>
      <c r="D375" s="632"/>
      <c r="E375" s="633" t="str">
        <f t="shared" ref="E375:L375" si="102">IF(E318=0,"-",E374/E318)</f>
        <v>-</v>
      </c>
      <c r="F375" s="634" t="str">
        <f t="shared" si="102"/>
        <v>-</v>
      </c>
      <c r="G375" s="635" t="str">
        <f t="shared" si="102"/>
        <v>-</v>
      </c>
      <c r="H375" s="633" t="str">
        <f t="shared" si="102"/>
        <v>-</v>
      </c>
      <c r="I375" s="634" t="str">
        <f t="shared" si="102"/>
        <v>-</v>
      </c>
      <c r="J375" s="634" t="str">
        <f t="shared" si="102"/>
        <v>-</v>
      </c>
      <c r="K375" s="634" t="str">
        <f t="shared" si="102"/>
        <v>-</v>
      </c>
      <c r="L375" s="635" t="str">
        <f t="shared" si="102"/>
        <v>-</v>
      </c>
    </row>
    <row r="376" spans="2:12" s="548" customFormat="1" ht="12.75" outlineLevel="1" thickBot="1">
      <c r="B376" s="1027"/>
      <c r="C376" s="1113" t="s">
        <v>306</v>
      </c>
      <c r="D376" s="1114"/>
      <c r="E376" s="1115" t="str">
        <f>IF(E318=0,"-",(E374+E326)/E318)</f>
        <v>-</v>
      </c>
      <c r="F376" s="1116" t="str">
        <f t="shared" ref="F376:L376" si="103">IF(F318=0,"-",(F374+F326)/F318)</f>
        <v>-</v>
      </c>
      <c r="G376" s="1117" t="str">
        <f t="shared" si="103"/>
        <v>-</v>
      </c>
      <c r="H376" s="1115" t="str">
        <f t="shared" si="103"/>
        <v>-</v>
      </c>
      <c r="I376" s="1116" t="str">
        <f t="shared" si="103"/>
        <v>-</v>
      </c>
      <c r="J376" s="1116" t="str">
        <f t="shared" si="103"/>
        <v>-</v>
      </c>
      <c r="K376" s="1116" t="str">
        <f t="shared" si="103"/>
        <v>-</v>
      </c>
      <c r="L376" s="1117" t="str">
        <f t="shared" si="103"/>
        <v>-</v>
      </c>
    </row>
    <row r="377" spans="2:12" ht="12.75" outlineLevel="1" collapsed="1" thickTop="1">
      <c r="C377" s="636"/>
      <c r="D377" s="636"/>
    </row>
    <row r="378" spans="2:12" s="637" customFormat="1" outlineLevel="1">
      <c r="C378" s="638" t="s">
        <v>31</v>
      </c>
      <c r="D378" s="638"/>
      <c r="E378" s="639">
        <f t="shared" ref="E378:L378" si="104">E334+E326</f>
        <v>0</v>
      </c>
      <c r="F378" s="639">
        <f t="shared" si="104"/>
        <v>0</v>
      </c>
      <c r="G378" s="639">
        <f t="shared" si="104"/>
        <v>0</v>
      </c>
      <c r="H378" s="639">
        <f t="shared" si="104"/>
        <v>0</v>
      </c>
      <c r="I378" s="639">
        <f t="shared" si="104"/>
        <v>0</v>
      </c>
      <c r="J378" s="639">
        <f t="shared" si="104"/>
        <v>0</v>
      </c>
      <c r="K378" s="639">
        <f t="shared" si="104"/>
        <v>0</v>
      </c>
      <c r="L378" s="639">
        <f t="shared" si="104"/>
        <v>0</v>
      </c>
    </row>
    <row r="379" spans="2:12" s="637" customFormat="1" outlineLevel="1">
      <c r="C379" s="638" t="s">
        <v>32</v>
      </c>
      <c r="D379" s="638"/>
      <c r="E379" s="639">
        <f t="shared" ref="E379:L379" si="105">E374+E326</f>
        <v>0</v>
      </c>
      <c r="F379" s="639">
        <f t="shared" si="105"/>
        <v>0</v>
      </c>
      <c r="G379" s="639">
        <f t="shared" si="105"/>
        <v>0</v>
      </c>
      <c r="H379" s="639">
        <f t="shared" si="105"/>
        <v>0</v>
      </c>
      <c r="I379" s="639">
        <f t="shared" si="105"/>
        <v>0</v>
      </c>
      <c r="J379" s="639">
        <f t="shared" si="105"/>
        <v>0</v>
      </c>
      <c r="K379" s="639">
        <f t="shared" si="105"/>
        <v>0</v>
      </c>
      <c r="L379" s="639">
        <f t="shared" si="105"/>
        <v>0</v>
      </c>
    </row>
    <row r="380" spans="2:12" s="637" customFormat="1" outlineLevel="1">
      <c r="C380" s="638" t="s">
        <v>123</v>
      </c>
      <c r="D380" s="638"/>
      <c r="E380" s="639">
        <f t="shared" ref="E380:L380" si="106">E379+E347</f>
        <v>0</v>
      </c>
      <c r="F380" s="639">
        <f t="shared" si="106"/>
        <v>0</v>
      </c>
      <c r="G380" s="639">
        <f t="shared" si="106"/>
        <v>0</v>
      </c>
      <c r="H380" s="639">
        <f t="shared" si="106"/>
        <v>0</v>
      </c>
      <c r="I380" s="639">
        <f t="shared" si="106"/>
        <v>0</v>
      </c>
      <c r="J380" s="639">
        <f t="shared" si="106"/>
        <v>0</v>
      </c>
      <c r="K380" s="639">
        <f t="shared" si="106"/>
        <v>0</v>
      </c>
      <c r="L380" s="639">
        <f t="shared" si="106"/>
        <v>0</v>
      </c>
    </row>
    <row r="381" spans="2:12" outlineLevel="1"/>
    <row r="382" spans="2:12" s="644" customFormat="1" ht="13.5" thickBot="1">
      <c r="B382" s="640"/>
      <c r="C382" s="641"/>
      <c r="D382" s="642"/>
      <c r="E382" s="643"/>
      <c r="F382" s="643"/>
      <c r="G382" s="643"/>
      <c r="H382" s="643">
        <f>(H387+H389)-(G265+H126-H280)</f>
        <v>0</v>
      </c>
      <c r="I382" s="643">
        <f>(I387+I389)-(H265+I126-I280)</f>
        <v>0</v>
      </c>
      <c r="J382" s="643">
        <f>(J387+J389)-(I265+J126-J280)</f>
        <v>0</v>
      </c>
      <c r="K382" s="643">
        <f>(K387+K389)-(J265+K126-K280)</f>
        <v>0</v>
      </c>
      <c r="L382" s="643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0" t="s">
        <v>250</v>
      </c>
      <c r="F383" s="1151"/>
      <c r="G383" s="1152"/>
      <c r="H383" s="1156" t="s">
        <v>251</v>
      </c>
      <c r="I383" s="1157"/>
      <c r="J383" s="1157"/>
      <c r="K383" s="1157"/>
      <c r="L383" s="1158"/>
    </row>
    <row r="384" spans="2:12" ht="21.75" customHeight="1" thickTop="1" thickBot="1">
      <c r="B384" s="424">
        <f>+B316+1</f>
        <v>11</v>
      </c>
      <c r="C384" s="895" t="s">
        <v>187</v>
      </c>
      <c r="D384" s="70"/>
      <c r="E384" s="24">
        <f>E$7</f>
        <v>2022</v>
      </c>
      <c r="F384" s="25">
        <f t="shared" ref="F384:L384" si="107">F$7</f>
        <v>2023</v>
      </c>
      <c r="G384" s="177">
        <f t="shared" si="107"/>
        <v>2024</v>
      </c>
      <c r="H384" s="73">
        <f t="shared" si="107"/>
        <v>2025</v>
      </c>
      <c r="I384" s="29">
        <f t="shared" si="107"/>
        <v>2026</v>
      </c>
      <c r="J384" s="29">
        <f t="shared" si="107"/>
        <v>2027</v>
      </c>
      <c r="K384" s="29">
        <f t="shared" si="107"/>
        <v>2028</v>
      </c>
      <c r="L384" s="30">
        <f t="shared" si="107"/>
        <v>2029</v>
      </c>
    </row>
    <row r="385" spans="2:55" ht="11.25" customHeight="1" thickTop="1">
      <c r="B385" s="862"/>
      <c r="C385" s="948"/>
      <c r="E385" s="645"/>
      <c r="F385" s="646"/>
      <c r="G385" s="647"/>
      <c r="H385" s="648"/>
      <c r="I385" s="649"/>
      <c r="J385" s="649"/>
      <c r="K385" s="649"/>
      <c r="L385" s="650"/>
      <c r="N385" s="85">
        <f>+E384</f>
        <v>2022</v>
      </c>
      <c r="P385" s="85">
        <f>+F384</f>
        <v>2023</v>
      </c>
      <c r="R385" s="226">
        <f>+G384</f>
        <v>2024</v>
      </c>
      <c r="T385" s="85">
        <f>+H384</f>
        <v>2025</v>
      </c>
      <c r="V385" s="85">
        <f>+I384</f>
        <v>2026</v>
      </c>
      <c r="X385" s="226">
        <f>+J384</f>
        <v>2027</v>
      </c>
      <c r="Z385" s="226">
        <f>+K384</f>
        <v>2028</v>
      </c>
      <c r="AB385" s="226">
        <f>+L384</f>
        <v>2029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9" customFormat="1">
      <c r="B386" s="1023"/>
      <c r="C386" s="934" t="s">
        <v>33</v>
      </c>
      <c r="D386" s="469"/>
      <c r="E386" s="470">
        <f t="shared" ref="E386:K386" si="108">E387+E388+E397+E398+E399</f>
        <v>0</v>
      </c>
      <c r="F386" s="471">
        <f t="shared" si="108"/>
        <v>0</v>
      </c>
      <c r="G386" s="472">
        <f t="shared" si="108"/>
        <v>0</v>
      </c>
      <c r="H386" s="473">
        <f t="shared" si="108"/>
        <v>0</v>
      </c>
      <c r="I386" s="471">
        <f t="shared" si="108"/>
        <v>0</v>
      </c>
      <c r="J386" s="471">
        <f t="shared" si="108"/>
        <v>0</v>
      </c>
      <c r="K386" s="471">
        <f t="shared" si="108"/>
        <v>0</v>
      </c>
      <c r="L386" s="472">
        <f>L387+L388+L397+L398+L399</f>
        <v>0</v>
      </c>
      <c r="M386" s="529" t="s">
        <v>127</v>
      </c>
      <c r="N386" s="651">
        <f>+E386</f>
        <v>0</v>
      </c>
      <c r="P386" s="651">
        <f>+F386</f>
        <v>0</v>
      </c>
      <c r="R386" s="651">
        <f>+G386</f>
        <v>0</v>
      </c>
      <c r="T386" s="651">
        <f>+H386</f>
        <v>0</v>
      </c>
      <c r="V386" s="651">
        <f>+I386</f>
        <v>0</v>
      </c>
      <c r="X386" s="651">
        <f>+J386</f>
        <v>0</v>
      </c>
      <c r="Z386" s="651">
        <f>+K386</f>
        <v>0</v>
      </c>
      <c r="AB386" s="651">
        <f>+L386</f>
        <v>0</v>
      </c>
      <c r="AD386" s="651"/>
      <c r="AF386" s="651"/>
      <c r="AH386" s="651"/>
      <c r="AJ386" s="651"/>
      <c r="AL386" s="651"/>
      <c r="AN386" s="651"/>
      <c r="AP386" s="651"/>
      <c r="AR386" s="651"/>
      <c r="AT386" s="651"/>
      <c r="AV386" s="651"/>
      <c r="AX386" s="651"/>
      <c r="AZ386" s="651"/>
      <c r="BB386" s="651"/>
    </row>
    <row r="387" spans="2:55" s="178" customFormat="1">
      <c r="B387" s="977"/>
      <c r="C387" s="945" t="s">
        <v>34</v>
      </c>
      <c r="D387" s="591"/>
      <c r="E387" s="571"/>
      <c r="F387" s="572"/>
      <c r="G387" s="573"/>
      <c r="H387" s="581"/>
      <c r="I387" s="582"/>
      <c r="J387" s="582"/>
      <c r="K387" s="582"/>
      <c r="L387" s="583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62"/>
      <c r="C388" s="915" t="s">
        <v>35</v>
      </c>
      <c r="E388" s="280">
        <f>E389+E395+E396</f>
        <v>0</v>
      </c>
      <c r="F388" s="281">
        <f t="shared" ref="F388:K388" si="109">F389+F395+F396</f>
        <v>0</v>
      </c>
      <c r="G388" s="282">
        <f t="shared" si="109"/>
        <v>0</v>
      </c>
      <c r="H388" s="283">
        <f t="shared" si="109"/>
        <v>0</v>
      </c>
      <c r="I388" s="284">
        <f t="shared" si="109"/>
        <v>0</v>
      </c>
      <c r="J388" s="284">
        <f t="shared" si="109"/>
        <v>0</v>
      </c>
      <c r="K388" s="284">
        <f t="shared" si="109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2" customFormat="1">
      <c r="B389" s="1033"/>
      <c r="C389" s="949" t="s">
        <v>36</v>
      </c>
      <c r="D389" s="210"/>
      <c r="E389" s="280">
        <f>SUM(E390:E394)</f>
        <v>0</v>
      </c>
      <c r="F389" s="281">
        <f t="shared" ref="F389:K389" si="110">SUM(F390:F394)</f>
        <v>0</v>
      </c>
      <c r="G389" s="282">
        <f t="shared" si="110"/>
        <v>0</v>
      </c>
      <c r="H389" s="283">
        <f>SUM(H390:H394)</f>
        <v>0</v>
      </c>
      <c r="I389" s="284">
        <f t="shared" si="110"/>
        <v>0</v>
      </c>
      <c r="J389" s="284">
        <f t="shared" si="110"/>
        <v>0</v>
      </c>
      <c r="K389" s="284">
        <f t="shared" si="110"/>
        <v>0</v>
      </c>
      <c r="L389" s="285">
        <f>SUM(L390:L394)</f>
        <v>0</v>
      </c>
      <c r="M389" s="652" t="s">
        <v>208</v>
      </c>
      <c r="O389" s="653">
        <f>+E424</f>
        <v>0</v>
      </c>
      <c r="Q389" s="653">
        <f>+F424</f>
        <v>0</v>
      </c>
      <c r="S389" s="653">
        <f>+G424</f>
        <v>0</v>
      </c>
      <c r="U389" s="653">
        <f>+H424</f>
        <v>0</v>
      </c>
      <c r="W389" s="653">
        <f>+I424</f>
        <v>0</v>
      </c>
      <c r="Y389" s="653">
        <f>+J424</f>
        <v>0</v>
      </c>
      <c r="AA389" s="653">
        <f>+K424</f>
        <v>0</v>
      </c>
      <c r="AC389" s="653">
        <f>+L424</f>
        <v>0</v>
      </c>
      <c r="AE389" s="653"/>
      <c r="AG389" s="653"/>
      <c r="AI389" s="653"/>
      <c r="AK389" s="653"/>
      <c r="AM389" s="653"/>
      <c r="AO389" s="653"/>
      <c r="AQ389" s="653"/>
      <c r="AS389" s="653"/>
      <c r="AU389" s="653"/>
      <c r="AW389" s="653"/>
      <c r="AY389" s="653"/>
      <c r="BA389" s="653"/>
      <c r="BC389" s="653"/>
    </row>
    <row r="390" spans="2:55" s="661" customFormat="1" ht="10.5">
      <c r="B390" s="1034"/>
      <c r="C390" s="950" t="s">
        <v>37</v>
      </c>
      <c r="D390" s="654"/>
      <c r="E390" s="655"/>
      <c r="F390" s="656"/>
      <c r="G390" s="657"/>
      <c r="H390" s="658"/>
      <c r="I390" s="659"/>
      <c r="J390" s="659"/>
      <c r="K390" s="659"/>
      <c r="L390" s="660"/>
      <c r="M390" s="661" t="s">
        <v>0</v>
      </c>
      <c r="O390" s="662">
        <f>+SUM(O388:O389)</f>
        <v>0</v>
      </c>
      <c r="Q390" s="662">
        <f>+SUM(Q388:Q389)</f>
        <v>0</v>
      </c>
      <c r="R390" s="662"/>
      <c r="S390" s="662">
        <f>+SUM(S388:S389)</f>
        <v>0</v>
      </c>
      <c r="U390" s="662">
        <f>+SUM(U388:U389)</f>
        <v>0</v>
      </c>
      <c r="W390" s="662">
        <f>+SUM(W388:W389)</f>
        <v>0</v>
      </c>
      <c r="X390" s="662"/>
      <c r="Y390" s="662">
        <f>+SUM(Y388:Y389)</f>
        <v>0</v>
      </c>
      <c r="AA390" s="662">
        <f>+SUM(AA388:AA389)</f>
        <v>0</v>
      </c>
      <c r="AC390" s="662">
        <f>+SUM(AC388:AC389)</f>
        <v>0</v>
      </c>
      <c r="AD390" s="662"/>
      <c r="AE390" s="662"/>
      <c r="AG390" s="662"/>
      <c r="AI390" s="662"/>
      <c r="AJ390" s="662"/>
      <c r="AK390" s="662"/>
      <c r="AM390" s="662"/>
      <c r="AO390" s="662"/>
      <c r="AQ390" s="662"/>
      <c r="AS390" s="662"/>
      <c r="AU390" s="662"/>
      <c r="AW390" s="662"/>
      <c r="AY390" s="662"/>
      <c r="BA390" s="662"/>
      <c r="BC390" s="662"/>
    </row>
    <row r="391" spans="2:55" s="661" customFormat="1" ht="9.75" customHeight="1">
      <c r="B391" s="1034"/>
      <c r="C391" s="950" t="s">
        <v>38</v>
      </c>
      <c r="D391" s="654"/>
      <c r="E391" s="655"/>
      <c r="F391" s="656"/>
      <c r="G391" s="657">
        <f>G259+G260</f>
        <v>0</v>
      </c>
      <c r="H391" s="658"/>
      <c r="I391" s="659"/>
      <c r="J391" s="659"/>
      <c r="K391" s="659"/>
      <c r="L391" s="660"/>
    </row>
    <row r="392" spans="2:55" s="661" customFormat="1" ht="10.5">
      <c r="B392" s="1035"/>
      <c r="C392" s="950" t="s">
        <v>39</v>
      </c>
      <c r="D392" s="654"/>
      <c r="E392" s="655"/>
      <c r="F392" s="656"/>
      <c r="G392" s="657"/>
      <c r="H392" s="658"/>
      <c r="I392" s="659"/>
      <c r="J392" s="659"/>
      <c r="K392" s="659"/>
      <c r="L392" s="660"/>
    </row>
    <row r="393" spans="2:55" s="661" customFormat="1" ht="10.5" outlineLevel="3">
      <c r="B393" s="1034"/>
      <c r="C393" s="950" t="s">
        <v>40</v>
      </c>
      <c r="D393" s="654"/>
      <c r="E393" s="655"/>
      <c r="F393" s="656"/>
      <c r="G393" s="657"/>
      <c r="H393" s="658"/>
      <c r="I393" s="659"/>
      <c r="J393" s="659"/>
      <c r="K393" s="659"/>
      <c r="L393" s="660"/>
    </row>
    <row r="394" spans="2:55" s="661" customFormat="1" ht="10.5" outlineLevel="3">
      <c r="B394" s="1034"/>
      <c r="C394" s="950" t="s">
        <v>41</v>
      </c>
      <c r="D394" s="654"/>
      <c r="E394" s="655"/>
      <c r="F394" s="656"/>
      <c r="G394" s="657"/>
      <c r="H394" s="658"/>
      <c r="I394" s="659"/>
      <c r="J394" s="659"/>
      <c r="K394" s="659"/>
      <c r="L394" s="660"/>
    </row>
    <row r="395" spans="2:55" s="663" customFormat="1">
      <c r="B395" s="1036"/>
      <c r="C395" s="942" t="s">
        <v>42</v>
      </c>
      <c r="D395" s="214"/>
      <c r="E395" s="571"/>
      <c r="F395" s="572"/>
      <c r="G395" s="573"/>
      <c r="H395" s="571"/>
      <c r="I395" s="572"/>
      <c r="J395" s="572"/>
      <c r="K395" s="572"/>
      <c r="L395" s="574"/>
    </row>
    <row r="396" spans="2:55" s="663" customFormat="1" outlineLevel="1">
      <c r="B396" s="1036"/>
      <c r="C396" s="942" t="s">
        <v>101</v>
      </c>
      <c r="D396" s="214"/>
      <c r="E396" s="571"/>
      <c r="F396" s="572"/>
      <c r="G396" s="573"/>
      <c r="H396" s="571"/>
      <c r="I396" s="572"/>
      <c r="J396" s="572"/>
      <c r="K396" s="572"/>
      <c r="L396" s="574"/>
    </row>
    <row r="397" spans="2:55" s="178" customFormat="1">
      <c r="B397" s="1037"/>
      <c r="C397" s="945" t="s">
        <v>307</v>
      </c>
      <c r="D397" s="591"/>
      <c r="E397" s="571"/>
      <c r="F397" s="572"/>
      <c r="G397" s="573"/>
      <c r="H397" s="571"/>
      <c r="I397" s="572"/>
      <c r="J397" s="572"/>
      <c r="K397" s="572"/>
      <c r="L397" s="574"/>
    </row>
    <row r="398" spans="2:55" s="178" customFormat="1">
      <c r="B398" s="1037"/>
      <c r="C398" s="945" t="s">
        <v>43</v>
      </c>
      <c r="D398" s="591"/>
      <c r="E398" s="571"/>
      <c r="F398" s="572"/>
      <c r="G398" s="573"/>
      <c r="H398" s="571"/>
      <c r="I398" s="572"/>
      <c r="J398" s="572"/>
      <c r="K398" s="572"/>
      <c r="L398" s="574"/>
    </row>
    <row r="399" spans="2:55" s="178" customFormat="1">
      <c r="B399" s="1037"/>
      <c r="C399" s="945" t="s">
        <v>140</v>
      </c>
      <c r="D399" s="591"/>
      <c r="E399" s="575">
        <f t="shared" ref="E399:L399" si="111">SUM(E400:E401)</f>
        <v>0</v>
      </c>
      <c r="F399" s="576">
        <f t="shared" si="111"/>
        <v>0</v>
      </c>
      <c r="G399" s="577">
        <f t="shared" si="111"/>
        <v>0</v>
      </c>
      <c r="H399" s="578">
        <f t="shared" si="111"/>
        <v>0</v>
      </c>
      <c r="I399" s="579">
        <f t="shared" si="111"/>
        <v>0</v>
      </c>
      <c r="J399" s="579">
        <f t="shared" si="111"/>
        <v>0</v>
      </c>
      <c r="K399" s="579">
        <f t="shared" si="111"/>
        <v>0</v>
      </c>
      <c r="L399" s="580">
        <f t="shared" si="111"/>
        <v>0</v>
      </c>
    </row>
    <row r="400" spans="2:55" s="652" customFormat="1" ht="10.5" outlineLevel="1">
      <c r="B400" s="1033"/>
      <c r="C400" s="951" t="s">
        <v>102</v>
      </c>
      <c r="D400" s="664"/>
      <c r="E400" s="665"/>
      <c r="F400" s="666"/>
      <c r="G400" s="667"/>
      <c r="H400" s="665"/>
      <c r="I400" s="666"/>
      <c r="J400" s="666"/>
      <c r="K400" s="666"/>
      <c r="L400" s="668"/>
    </row>
    <row r="401" spans="2:15" s="652" customFormat="1" ht="10.5" outlineLevel="1">
      <c r="B401" s="1033"/>
      <c r="C401" s="951" t="s">
        <v>103</v>
      </c>
      <c r="D401" s="664"/>
      <c r="E401" s="665"/>
      <c r="F401" s="666"/>
      <c r="G401" s="667"/>
      <c r="H401" s="665"/>
      <c r="I401" s="666"/>
      <c r="J401" s="666"/>
      <c r="K401" s="666"/>
      <c r="L401" s="668"/>
    </row>
    <row r="402" spans="2:15" ht="9.75" customHeight="1">
      <c r="B402" s="862"/>
      <c r="C402" s="915"/>
      <c r="E402" s="280"/>
      <c r="F402" s="281"/>
      <c r="G402" s="282"/>
      <c r="H402" s="283"/>
      <c r="I402" s="284"/>
      <c r="J402" s="284"/>
      <c r="K402" s="284"/>
      <c r="L402" s="285"/>
    </row>
    <row r="403" spans="2:15" s="529" customFormat="1">
      <c r="B403" s="1023"/>
      <c r="C403" s="934" t="s">
        <v>44</v>
      </c>
      <c r="D403" s="469"/>
      <c r="E403" s="470">
        <f t="shared" ref="E403:L403" si="112">SUM(E404+E405+E410+E413)</f>
        <v>0</v>
      </c>
      <c r="F403" s="471">
        <f t="shared" si="112"/>
        <v>0</v>
      </c>
      <c r="G403" s="472">
        <f t="shared" si="112"/>
        <v>0</v>
      </c>
      <c r="H403" s="473">
        <f t="shared" si="112"/>
        <v>0</v>
      </c>
      <c r="I403" s="471">
        <f t="shared" si="112"/>
        <v>0</v>
      </c>
      <c r="J403" s="471">
        <f t="shared" si="112"/>
        <v>0</v>
      </c>
      <c r="K403" s="471">
        <f t="shared" si="112"/>
        <v>0</v>
      </c>
      <c r="L403" s="472">
        <f t="shared" si="112"/>
        <v>0</v>
      </c>
    </row>
    <row r="404" spans="2:15" s="178" customFormat="1">
      <c r="B404" s="977"/>
      <c r="C404" s="945" t="s">
        <v>45</v>
      </c>
      <c r="D404" s="591"/>
      <c r="E404" s="571"/>
      <c r="F404" s="572"/>
      <c r="G404" s="573"/>
      <c r="H404" s="581"/>
      <c r="I404" s="582"/>
      <c r="J404" s="582"/>
      <c r="K404" s="582"/>
      <c r="L404" s="583"/>
    </row>
    <row r="405" spans="2:15">
      <c r="B405" s="862"/>
      <c r="C405" s="915" t="s">
        <v>46</v>
      </c>
      <c r="E405" s="280">
        <f t="shared" ref="E405:L405" si="113">SUM(E406:E409)</f>
        <v>0</v>
      </c>
      <c r="F405" s="281">
        <f t="shared" si="113"/>
        <v>0</v>
      </c>
      <c r="G405" s="282">
        <f t="shared" si="113"/>
        <v>0</v>
      </c>
      <c r="H405" s="283">
        <f t="shared" si="113"/>
        <v>0</v>
      </c>
      <c r="I405" s="284">
        <f t="shared" si="113"/>
        <v>0</v>
      </c>
      <c r="J405" s="284">
        <f t="shared" si="113"/>
        <v>0</v>
      </c>
      <c r="K405" s="284">
        <f t="shared" si="113"/>
        <v>0</v>
      </c>
      <c r="L405" s="285">
        <f t="shared" si="113"/>
        <v>0</v>
      </c>
      <c r="M405" s="669"/>
      <c r="N405" s="11"/>
      <c r="O405" s="669"/>
    </row>
    <row r="406" spans="2:15" s="663" customFormat="1" ht="10.5">
      <c r="B406" s="1038"/>
      <c r="C406" s="950" t="s">
        <v>296</v>
      </c>
      <c r="D406" s="654"/>
      <c r="E406" s="655"/>
      <c r="F406" s="656"/>
      <c r="G406" s="657"/>
      <c r="H406" s="655"/>
      <c r="I406" s="656"/>
      <c r="J406" s="656"/>
      <c r="K406" s="656"/>
      <c r="L406" s="670"/>
      <c r="M406" s="671"/>
      <c r="N406" s="672"/>
      <c r="O406" s="671"/>
    </row>
    <row r="407" spans="2:15" s="663" customFormat="1" ht="10.5">
      <c r="B407" s="1038"/>
      <c r="C407" s="950" t="s">
        <v>297</v>
      </c>
      <c r="D407" s="654"/>
      <c r="E407" s="655"/>
      <c r="F407" s="656"/>
      <c r="G407" s="657"/>
      <c r="H407" s="658"/>
      <c r="I407" s="659"/>
      <c r="J407" s="659"/>
      <c r="K407" s="659"/>
      <c r="L407" s="660"/>
      <c r="M407" s="671"/>
      <c r="N407" s="672"/>
      <c r="O407" s="671"/>
    </row>
    <row r="408" spans="2:15" s="663" customFormat="1" ht="21">
      <c r="B408" s="1026"/>
      <c r="C408" s="950" t="s">
        <v>188</v>
      </c>
      <c r="D408" s="654"/>
      <c r="E408" s="655"/>
      <c r="F408" s="656"/>
      <c r="G408" s="657"/>
      <c r="H408" s="655"/>
      <c r="I408" s="656"/>
      <c r="J408" s="656"/>
      <c r="K408" s="656"/>
      <c r="L408" s="670"/>
      <c r="M408" s="671"/>
      <c r="N408" s="673"/>
      <c r="O408" s="671"/>
    </row>
    <row r="409" spans="2:15" s="663" customFormat="1">
      <c r="B409" s="1039"/>
      <c r="C409" s="950" t="s">
        <v>189</v>
      </c>
      <c r="D409" s="654"/>
      <c r="E409" s="655"/>
      <c r="F409" s="656"/>
      <c r="G409" s="657"/>
      <c r="H409" s="655"/>
      <c r="I409" s="656"/>
      <c r="J409" s="656"/>
      <c r="K409" s="656"/>
      <c r="L409" s="670"/>
      <c r="M409" s="671"/>
      <c r="N409" s="673"/>
      <c r="O409" s="671"/>
    </row>
    <row r="410" spans="2:15">
      <c r="B410" s="1040"/>
      <c r="C410" s="915" t="s">
        <v>47</v>
      </c>
      <c r="E410" s="280">
        <f t="shared" ref="E410:L410" si="114">E411+E412</f>
        <v>0</v>
      </c>
      <c r="F410" s="281">
        <f t="shared" si="114"/>
        <v>0</v>
      </c>
      <c r="G410" s="282">
        <f t="shared" si="114"/>
        <v>0</v>
      </c>
      <c r="H410" s="283">
        <f t="shared" si="114"/>
        <v>0</v>
      </c>
      <c r="I410" s="284">
        <f t="shared" si="114"/>
        <v>0</v>
      </c>
      <c r="J410" s="284">
        <f t="shared" si="114"/>
        <v>0</v>
      </c>
      <c r="K410" s="284">
        <f t="shared" si="114"/>
        <v>0</v>
      </c>
      <c r="L410" s="285">
        <f t="shared" si="114"/>
        <v>0</v>
      </c>
    </row>
    <row r="411" spans="2:15" s="663" customFormat="1">
      <c r="B411" s="1041"/>
      <c r="C411" s="950" t="s">
        <v>104</v>
      </c>
      <c r="D411" s="654"/>
      <c r="E411" s="658"/>
      <c r="F411" s="659"/>
      <c r="G411" s="674"/>
      <c r="H411" s="655"/>
      <c r="I411" s="656"/>
      <c r="J411" s="656"/>
      <c r="K411" s="656"/>
      <c r="L411" s="670"/>
    </row>
    <row r="412" spans="2:15" s="652" customFormat="1" ht="10.5">
      <c r="B412" s="1033"/>
      <c r="C412" s="951" t="s">
        <v>113</v>
      </c>
      <c r="D412" s="664"/>
      <c r="E412" s="675"/>
      <c r="F412" s="676"/>
      <c r="G412" s="677"/>
      <c r="H412" s="675"/>
      <c r="I412" s="676"/>
      <c r="J412" s="676"/>
      <c r="K412" s="676"/>
      <c r="L412" s="678"/>
    </row>
    <row r="413" spans="2:15" s="178" customFormat="1">
      <c r="B413" s="1042"/>
      <c r="C413" s="945" t="s">
        <v>48</v>
      </c>
      <c r="D413" s="591"/>
      <c r="E413" s="571"/>
      <c r="F413" s="572"/>
      <c r="G413" s="573"/>
      <c r="H413" s="571"/>
      <c r="I413" s="572"/>
      <c r="J413" s="572"/>
      <c r="K413" s="572"/>
      <c r="L413" s="574"/>
    </row>
    <row r="414" spans="2:15" ht="6.75" customHeight="1">
      <c r="B414" s="862"/>
      <c r="C414" s="915"/>
      <c r="E414" s="280"/>
      <c r="F414" s="281"/>
      <c r="G414" s="282"/>
      <c r="H414" s="283"/>
      <c r="I414" s="284"/>
      <c r="J414" s="284"/>
      <c r="K414" s="284"/>
      <c r="L414" s="285"/>
    </row>
    <row r="415" spans="2:15" s="547" customFormat="1">
      <c r="B415" s="1026"/>
      <c r="C415" s="934" t="s">
        <v>49</v>
      </c>
      <c r="D415" s="469"/>
      <c r="E415" s="470">
        <f t="shared" ref="E415:L415" si="115">E386+E403</f>
        <v>0</v>
      </c>
      <c r="F415" s="471">
        <f t="shared" si="115"/>
        <v>0</v>
      </c>
      <c r="G415" s="472">
        <f t="shared" si="115"/>
        <v>0</v>
      </c>
      <c r="H415" s="473">
        <f t="shared" si="115"/>
        <v>0</v>
      </c>
      <c r="I415" s="471">
        <f t="shared" si="115"/>
        <v>0</v>
      </c>
      <c r="J415" s="471">
        <f t="shared" si="115"/>
        <v>0</v>
      </c>
      <c r="K415" s="471">
        <f t="shared" si="115"/>
        <v>0</v>
      </c>
      <c r="L415" s="472">
        <f t="shared" si="115"/>
        <v>0</v>
      </c>
    </row>
    <row r="416" spans="2:15" ht="3.75" customHeight="1">
      <c r="B416" s="878" t="s">
        <v>114</v>
      </c>
      <c r="C416" s="915"/>
      <c r="E416" s="679"/>
      <c r="F416" s="680"/>
      <c r="G416" s="681"/>
      <c r="H416" s="682"/>
      <c r="I416" s="683"/>
      <c r="J416" s="683"/>
      <c r="K416" s="683"/>
      <c r="L416" s="684"/>
    </row>
    <row r="417" spans="2:12" s="529" customFormat="1">
      <c r="B417" s="1023"/>
      <c r="C417" s="934" t="s">
        <v>50</v>
      </c>
      <c r="D417" s="469"/>
      <c r="E417" s="470">
        <f>SUM(E418:E422)</f>
        <v>0</v>
      </c>
      <c r="F417" s="471">
        <f t="shared" ref="F417:L417" si="116">SUM(F418:F422)</f>
        <v>0</v>
      </c>
      <c r="G417" s="472">
        <f t="shared" si="116"/>
        <v>0</v>
      </c>
      <c r="H417" s="473">
        <f t="shared" si="116"/>
        <v>0</v>
      </c>
      <c r="I417" s="471">
        <f t="shared" si="116"/>
        <v>0</v>
      </c>
      <c r="J417" s="471">
        <f t="shared" si="116"/>
        <v>0</v>
      </c>
      <c r="K417" s="471">
        <f t="shared" si="116"/>
        <v>0</v>
      </c>
      <c r="L417" s="472">
        <f t="shared" si="116"/>
        <v>0</v>
      </c>
    </row>
    <row r="418" spans="2:12" s="178" customFormat="1">
      <c r="B418" s="1042"/>
      <c r="C418" s="952" t="s">
        <v>51</v>
      </c>
      <c r="D418" s="685"/>
      <c r="E418" s="571"/>
      <c r="F418" s="572"/>
      <c r="G418" s="573"/>
      <c r="H418" s="571"/>
      <c r="I418" s="572"/>
      <c r="J418" s="572"/>
      <c r="K418" s="572"/>
      <c r="L418" s="574"/>
    </row>
    <row r="419" spans="2:12" s="178" customFormat="1" ht="12.75" thickBot="1">
      <c r="B419" s="1042"/>
      <c r="C419" s="952" t="s">
        <v>52</v>
      </c>
      <c r="D419" s="685"/>
      <c r="E419" s="571"/>
      <c r="F419" s="572"/>
      <c r="G419" s="573"/>
      <c r="H419" s="581"/>
      <c r="I419" s="582"/>
      <c r="J419" s="582"/>
      <c r="K419" s="582"/>
      <c r="L419" s="583"/>
    </row>
    <row r="420" spans="2:12" s="178" customFormat="1" ht="12.75" thickTop="1">
      <c r="B420" s="381"/>
      <c r="C420" s="1043" t="s">
        <v>190</v>
      </c>
      <c r="D420" s="1044"/>
      <c r="E420" s="1045"/>
      <c r="F420" s="1046"/>
      <c r="G420" s="1047"/>
      <c r="H420" s="1045"/>
      <c r="I420" s="1046"/>
      <c r="J420" s="1046"/>
      <c r="K420" s="1046"/>
      <c r="L420" s="1048"/>
    </row>
    <row r="421" spans="2:12" s="178" customFormat="1">
      <c r="C421" s="1049" t="s">
        <v>191</v>
      </c>
      <c r="D421" s="685"/>
      <c r="E421" s="571"/>
      <c r="F421" s="572"/>
      <c r="G421" s="573"/>
      <c r="H421" s="581"/>
      <c r="I421" s="582"/>
      <c r="J421" s="582"/>
      <c r="K421" s="582"/>
      <c r="L421" s="583"/>
    </row>
    <row r="422" spans="2:12">
      <c r="C422" s="835" t="s">
        <v>53</v>
      </c>
      <c r="D422" s="686"/>
      <c r="E422" s="304"/>
      <c r="F422" s="305"/>
      <c r="G422" s="687"/>
      <c r="H422" s="304"/>
      <c r="I422" s="305"/>
      <c r="J422" s="305"/>
      <c r="K422" s="305"/>
      <c r="L422" s="306"/>
    </row>
    <row r="423" spans="2:12" ht="0.75" customHeight="1">
      <c r="C423" s="835"/>
      <c r="D423" s="686"/>
      <c r="E423" s="280"/>
      <c r="F423" s="281"/>
      <c r="G423" s="282"/>
      <c r="H423" s="688"/>
      <c r="I423" s="689"/>
      <c r="J423" s="689"/>
      <c r="K423" s="689"/>
      <c r="L423" s="690"/>
    </row>
    <row r="424" spans="2:12" s="529" customFormat="1" ht="15" customHeight="1">
      <c r="C424" s="959" t="s">
        <v>54</v>
      </c>
      <c r="D424" s="469"/>
      <c r="E424" s="470">
        <f t="shared" ref="E424:L424" si="117">E425+E429+E434+E445</f>
        <v>0</v>
      </c>
      <c r="F424" s="471">
        <f>F425+F429+F434+F445</f>
        <v>0</v>
      </c>
      <c r="G424" s="472">
        <f t="shared" si="117"/>
        <v>0</v>
      </c>
      <c r="H424" s="473">
        <f t="shared" si="117"/>
        <v>0</v>
      </c>
      <c r="I424" s="471">
        <f t="shared" si="117"/>
        <v>0</v>
      </c>
      <c r="J424" s="471">
        <f t="shared" si="117"/>
        <v>0</v>
      </c>
      <c r="K424" s="471">
        <f t="shared" si="117"/>
        <v>0</v>
      </c>
      <c r="L424" s="472">
        <f t="shared" si="117"/>
        <v>0</v>
      </c>
    </row>
    <row r="425" spans="2:12" ht="11.25" customHeight="1">
      <c r="C425" s="835" t="s">
        <v>55</v>
      </c>
      <c r="D425" s="686"/>
      <c r="E425" s="280">
        <f>SUM(E426:E428)</f>
        <v>0</v>
      </c>
      <c r="F425" s="281">
        <f>SUM(F426:F428)</f>
        <v>0</v>
      </c>
      <c r="G425" s="282">
        <f t="shared" ref="G425:L425" si="118">SUM(G426:G428)</f>
        <v>0</v>
      </c>
      <c r="H425" s="283">
        <f t="shared" si="118"/>
        <v>0</v>
      </c>
      <c r="I425" s="284">
        <f t="shared" si="118"/>
        <v>0</v>
      </c>
      <c r="J425" s="284">
        <f t="shared" si="118"/>
        <v>0</v>
      </c>
      <c r="K425" s="284">
        <f t="shared" si="118"/>
        <v>0</v>
      </c>
      <c r="L425" s="285">
        <f t="shared" si="118"/>
        <v>0</v>
      </c>
    </row>
    <row r="426" spans="2:12" s="663" customFormat="1" ht="13.5" customHeight="1" outlineLevel="1">
      <c r="C426" s="1050" t="s">
        <v>105</v>
      </c>
      <c r="D426" s="691"/>
      <c r="E426" s="655"/>
      <c r="F426" s="656"/>
      <c r="G426" s="657"/>
      <c r="H426" s="655"/>
      <c r="I426" s="692"/>
      <c r="J426" s="656"/>
      <c r="K426" s="656"/>
      <c r="L426" s="670"/>
    </row>
    <row r="427" spans="2:12" s="663" customFormat="1" ht="10.5" outlineLevel="1">
      <c r="C427" s="1050" t="s">
        <v>193</v>
      </c>
      <c r="D427" s="691"/>
      <c r="E427" s="655"/>
      <c r="F427" s="656"/>
      <c r="G427" s="657"/>
      <c r="H427" s="655"/>
      <c r="I427" s="656"/>
      <c r="J427" s="656"/>
      <c r="K427" s="656"/>
      <c r="L427" s="670"/>
    </row>
    <row r="428" spans="2:12" s="663" customFormat="1" ht="10.5" outlineLevel="1">
      <c r="C428" s="1050" t="s">
        <v>192</v>
      </c>
      <c r="D428" s="691"/>
      <c r="E428" s="655"/>
      <c r="F428" s="656"/>
      <c r="G428" s="657"/>
      <c r="H428" s="655"/>
      <c r="I428" s="656"/>
      <c r="J428" s="656"/>
      <c r="K428" s="656"/>
      <c r="L428" s="670"/>
    </row>
    <row r="429" spans="2:12">
      <c r="C429" s="835" t="s">
        <v>56</v>
      </c>
      <c r="D429" s="686"/>
      <c r="E429" s="280">
        <f t="shared" ref="E429:L429" si="119">E430+E431</f>
        <v>0</v>
      </c>
      <c r="F429" s="281">
        <f t="shared" si="119"/>
        <v>0</v>
      </c>
      <c r="G429" s="282">
        <f t="shared" si="119"/>
        <v>0</v>
      </c>
      <c r="H429" s="283">
        <f t="shared" si="119"/>
        <v>0</v>
      </c>
      <c r="I429" s="284">
        <f t="shared" si="119"/>
        <v>0</v>
      </c>
      <c r="J429" s="284">
        <f t="shared" si="119"/>
        <v>0</v>
      </c>
      <c r="K429" s="284">
        <f t="shared" si="119"/>
        <v>0</v>
      </c>
      <c r="L429" s="285">
        <f t="shared" si="119"/>
        <v>0</v>
      </c>
    </row>
    <row r="430" spans="2:12" s="652" customFormat="1" ht="10.5" outlineLevel="1">
      <c r="C430" s="1051" t="s">
        <v>106</v>
      </c>
      <c r="D430" s="693"/>
      <c r="E430" s="665"/>
      <c r="F430" s="666"/>
      <c r="G430" s="667"/>
      <c r="H430" s="665"/>
      <c r="I430" s="666"/>
      <c r="J430" s="666"/>
      <c r="K430" s="666"/>
      <c r="L430" s="668"/>
    </row>
    <row r="431" spans="2:12" s="652" customFormat="1" ht="10.5" outlineLevel="1">
      <c r="C431" s="1051" t="s">
        <v>107</v>
      </c>
      <c r="D431" s="693"/>
      <c r="E431" s="694">
        <f t="shared" ref="E431:L431" si="120">E432+E433</f>
        <v>0</v>
      </c>
      <c r="F431" s="695">
        <f t="shared" si="120"/>
        <v>0</v>
      </c>
      <c r="G431" s="696">
        <f t="shared" si="120"/>
        <v>0</v>
      </c>
      <c r="H431" s="697">
        <f t="shared" si="120"/>
        <v>0</v>
      </c>
      <c r="I431" s="698">
        <f t="shared" si="120"/>
        <v>0</v>
      </c>
      <c r="J431" s="698">
        <f t="shared" si="120"/>
        <v>0</v>
      </c>
      <c r="K431" s="698">
        <f t="shared" si="120"/>
        <v>0</v>
      </c>
      <c r="L431" s="699">
        <f t="shared" si="120"/>
        <v>0</v>
      </c>
    </row>
    <row r="432" spans="2:12" s="700" customFormat="1" ht="10.5" outlineLevel="1">
      <c r="C432" s="1052" t="s">
        <v>108</v>
      </c>
      <c r="D432" s="701"/>
      <c r="E432" s="702">
        <f>'plan finansowy'!E311</f>
        <v>0</v>
      </c>
      <c r="F432" s="703">
        <f>'plan finansowy'!F311</f>
        <v>0</v>
      </c>
      <c r="G432" s="704">
        <f>'plan finansowy'!G311</f>
        <v>0</v>
      </c>
      <c r="H432" s="705">
        <f>'plan finansowy'!H311</f>
        <v>0</v>
      </c>
      <c r="I432" s="706">
        <f>'plan finansowy'!I311</f>
        <v>0</v>
      </c>
      <c r="J432" s="706">
        <f>'plan finansowy'!J311</f>
        <v>0</v>
      </c>
      <c r="K432" s="706">
        <f>'plan finansowy'!K311</f>
        <v>0</v>
      </c>
      <c r="L432" s="707">
        <f>'plan finansowy'!L311</f>
        <v>0</v>
      </c>
    </row>
    <row r="433" spans="2:17" s="661" customFormat="1" ht="10.5" outlineLevel="1">
      <c r="C433" s="1053" t="s">
        <v>109</v>
      </c>
      <c r="D433" s="708"/>
      <c r="E433" s="709"/>
      <c r="F433" s="710"/>
      <c r="G433" s="711"/>
      <c r="H433" s="709"/>
      <c r="I433" s="710"/>
      <c r="J433" s="710"/>
      <c r="K433" s="710"/>
      <c r="L433" s="712"/>
    </row>
    <row r="434" spans="2:17" ht="16.5" customHeight="1">
      <c r="C434" s="835" t="s">
        <v>57</v>
      </c>
      <c r="D434" s="686"/>
      <c r="E434" s="280">
        <f t="shared" ref="E434:L434" si="121">E435+E438+E444</f>
        <v>0</v>
      </c>
      <c r="F434" s="281">
        <f t="shared" si="121"/>
        <v>0</v>
      </c>
      <c r="G434" s="282">
        <f t="shared" si="121"/>
        <v>0</v>
      </c>
      <c r="H434" s="283">
        <f t="shared" si="121"/>
        <v>0</v>
      </c>
      <c r="I434" s="284">
        <f t="shared" si="121"/>
        <v>0</v>
      </c>
      <c r="J434" s="284">
        <f t="shared" si="121"/>
        <v>0</v>
      </c>
      <c r="K434" s="284">
        <f t="shared" si="121"/>
        <v>0</v>
      </c>
      <c r="L434" s="285">
        <f t="shared" si="121"/>
        <v>0</v>
      </c>
      <c r="O434" s="69"/>
      <c r="P434" s="69"/>
      <c r="Q434" s="69"/>
    </row>
    <row r="435" spans="2:17" s="652" customFormat="1" ht="10.5" outlineLevel="1">
      <c r="C435" s="1051" t="s">
        <v>106</v>
      </c>
      <c r="D435" s="693"/>
      <c r="E435" s="694">
        <f>SUM(E436:E437)</f>
        <v>0</v>
      </c>
      <c r="F435" s="695">
        <f t="shared" ref="F435:L435" si="122">SUM(F436:F437)</f>
        <v>0</v>
      </c>
      <c r="G435" s="696">
        <f t="shared" si="122"/>
        <v>0</v>
      </c>
      <c r="H435" s="697">
        <f t="shared" si="122"/>
        <v>0</v>
      </c>
      <c r="I435" s="698">
        <f t="shared" si="122"/>
        <v>0</v>
      </c>
      <c r="J435" s="698">
        <f t="shared" si="122"/>
        <v>0</v>
      </c>
      <c r="K435" s="698">
        <f t="shared" si="122"/>
        <v>0</v>
      </c>
      <c r="L435" s="699">
        <f t="shared" si="122"/>
        <v>0</v>
      </c>
    </row>
    <row r="436" spans="2:17" s="661" customFormat="1" ht="10.5">
      <c r="B436" s="652"/>
      <c r="C436" s="1054" t="s">
        <v>198</v>
      </c>
      <c r="D436" s="713"/>
      <c r="E436" s="709"/>
      <c r="F436" s="710"/>
      <c r="G436" s="711"/>
      <c r="H436" s="714"/>
      <c r="I436" s="715"/>
      <c r="J436" s="715"/>
      <c r="K436" s="715"/>
      <c r="L436" s="716"/>
      <c r="N436" s="717"/>
      <c r="O436" s="718"/>
      <c r="P436" s="718"/>
      <c r="Q436" s="718"/>
    </row>
    <row r="437" spans="2:17" s="661" customFormat="1" ht="10.5">
      <c r="B437" s="652"/>
      <c r="C437" s="1054" t="s">
        <v>199</v>
      </c>
      <c r="D437" s="713"/>
      <c r="E437" s="709"/>
      <c r="F437" s="710"/>
      <c r="G437" s="711"/>
      <c r="H437" s="709"/>
      <c r="I437" s="710"/>
      <c r="J437" s="710"/>
      <c r="K437" s="710"/>
      <c r="L437" s="712"/>
      <c r="N437" s="717"/>
      <c r="O437" s="718"/>
      <c r="P437" s="718"/>
      <c r="Q437" s="718"/>
    </row>
    <row r="438" spans="2:17" s="652" customFormat="1" ht="10.5" outlineLevel="1">
      <c r="C438" s="1051" t="s">
        <v>107</v>
      </c>
      <c r="D438" s="693"/>
      <c r="E438" s="694">
        <f t="shared" ref="E438:L438" si="123">SUM(E439:E443)</f>
        <v>0</v>
      </c>
      <c r="F438" s="695">
        <f t="shared" si="123"/>
        <v>0</v>
      </c>
      <c r="G438" s="696">
        <f t="shared" si="123"/>
        <v>0</v>
      </c>
      <c r="H438" s="697">
        <f t="shared" si="123"/>
        <v>0</v>
      </c>
      <c r="I438" s="698">
        <f t="shared" si="123"/>
        <v>0</v>
      </c>
      <c r="J438" s="698">
        <f t="shared" si="123"/>
        <v>0</v>
      </c>
      <c r="K438" s="698">
        <f t="shared" si="123"/>
        <v>0</v>
      </c>
      <c r="L438" s="699">
        <f t="shared" si="123"/>
        <v>0</v>
      </c>
    </row>
    <row r="439" spans="2:17" s="700" customFormat="1" ht="10.5">
      <c r="C439" s="1055" t="s">
        <v>194</v>
      </c>
      <c r="D439" s="719"/>
      <c r="E439" s="702">
        <f>'plan finansowy'!E312</f>
        <v>0</v>
      </c>
      <c r="F439" s="703">
        <f>'plan finansowy'!F312</f>
        <v>0</v>
      </c>
      <c r="G439" s="704">
        <f>'plan finansowy'!G312</f>
        <v>0</v>
      </c>
      <c r="H439" s="705">
        <f>'plan finansowy'!H312</f>
        <v>0</v>
      </c>
      <c r="I439" s="706">
        <f>'plan finansowy'!I312</f>
        <v>0</v>
      </c>
      <c r="J439" s="706">
        <f>'plan finansowy'!J312</f>
        <v>0</v>
      </c>
      <c r="K439" s="706">
        <f>'plan finansowy'!K312</f>
        <v>0</v>
      </c>
      <c r="L439" s="707">
        <f>'plan finansowy'!L312</f>
        <v>0</v>
      </c>
      <c r="N439" s="720"/>
      <c r="O439" s="721"/>
      <c r="P439" s="721"/>
      <c r="Q439" s="721"/>
    </row>
    <row r="440" spans="2:17" s="661" customFormat="1" ht="10.5">
      <c r="B440" s="700"/>
      <c r="C440" s="1054" t="s">
        <v>195</v>
      </c>
      <c r="D440" s="713"/>
      <c r="E440" s="709"/>
      <c r="F440" s="710"/>
      <c r="G440" s="711"/>
      <c r="H440" s="714"/>
      <c r="I440" s="715"/>
      <c r="J440" s="715"/>
      <c r="K440" s="715"/>
      <c r="L440" s="716"/>
      <c r="N440" s="717"/>
      <c r="O440" s="718"/>
      <c r="P440" s="718"/>
      <c r="Q440" s="718"/>
    </row>
    <row r="441" spans="2:17" s="661" customFormat="1" ht="10.5">
      <c r="C441" s="1054" t="s">
        <v>308</v>
      </c>
      <c r="D441" s="713"/>
      <c r="E441" s="709"/>
      <c r="F441" s="710"/>
      <c r="G441" s="711"/>
      <c r="H441" s="709"/>
      <c r="I441" s="710"/>
      <c r="J441" s="710"/>
      <c r="K441" s="710"/>
      <c r="L441" s="712"/>
      <c r="N441" s="717"/>
      <c r="O441" s="718"/>
      <c r="P441" s="718"/>
      <c r="Q441" s="718"/>
    </row>
    <row r="442" spans="2:17" s="661" customFormat="1" ht="10.5">
      <c r="C442" s="1054" t="s">
        <v>196</v>
      </c>
      <c r="D442" s="713"/>
      <c r="E442" s="709"/>
      <c r="F442" s="710"/>
      <c r="G442" s="711"/>
      <c r="H442" s="714"/>
      <c r="I442" s="715"/>
      <c r="J442" s="715"/>
      <c r="K442" s="715"/>
      <c r="L442" s="716"/>
      <c r="N442" s="717"/>
      <c r="O442" s="718"/>
      <c r="P442" s="718"/>
      <c r="Q442" s="718"/>
    </row>
    <row r="443" spans="2:17" s="661" customFormat="1" ht="10.5">
      <c r="C443" s="1053" t="s">
        <v>197</v>
      </c>
      <c r="D443" s="708"/>
      <c r="E443" s="709"/>
      <c r="F443" s="710"/>
      <c r="G443" s="711"/>
      <c r="H443" s="709"/>
      <c r="I443" s="710"/>
      <c r="J443" s="710"/>
      <c r="K443" s="710"/>
      <c r="L443" s="712"/>
      <c r="N443" s="717"/>
      <c r="O443" s="718"/>
      <c r="P443" s="718"/>
      <c r="Q443" s="718"/>
    </row>
    <row r="444" spans="2:17" s="652" customFormat="1" ht="10.5" outlineLevel="1">
      <c r="C444" s="1051" t="s">
        <v>122</v>
      </c>
      <c r="D444" s="693"/>
      <c r="E444" s="665"/>
      <c r="F444" s="666"/>
      <c r="G444" s="667"/>
      <c r="H444" s="665"/>
      <c r="I444" s="666"/>
      <c r="J444" s="666"/>
      <c r="K444" s="666"/>
      <c r="L444" s="668"/>
    </row>
    <row r="445" spans="2:17">
      <c r="C445" s="835" t="s">
        <v>58</v>
      </c>
      <c r="D445" s="686"/>
      <c r="E445" s="280">
        <f>SUM(E446:E447)</f>
        <v>0</v>
      </c>
      <c r="F445" s="281">
        <f t="shared" ref="F445:L445" si="124">SUM(F446:F447)</f>
        <v>0</v>
      </c>
      <c r="G445" s="282">
        <f t="shared" si="124"/>
        <v>0</v>
      </c>
      <c r="H445" s="283">
        <f t="shared" si="124"/>
        <v>0</v>
      </c>
      <c r="I445" s="284">
        <f t="shared" si="124"/>
        <v>0</v>
      </c>
      <c r="J445" s="284">
        <f t="shared" si="124"/>
        <v>0</v>
      </c>
      <c r="K445" s="284">
        <f t="shared" si="124"/>
        <v>0</v>
      </c>
      <c r="L445" s="285">
        <f t="shared" si="124"/>
        <v>0</v>
      </c>
    </row>
    <row r="446" spans="2:17" s="663" customFormat="1" ht="10.5" outlineLevel="1">
      <c r="C446" s="1054" t="s">
        <v>200</v>
      </c>
      <c r="D446" s="691"/>
      <c r="E446" s="722"/>
      <c r="F446" s="723"/>
      <c r="G446" s="724"/>
      <c r="H446" s="722"/>
      <c r="I446" s="723"/>
      <c r="J446" s="723"/>
      <c r="K446" s="723"/>
      <c r="L446" s="725"/>
    </row>
    <row r="447" spans="2:17" s="663" customFormat="1" ht="10.5" outlineLevel="1">
      <c r="C447" s="1054" t="s">
        <v>201</v>
      </c>
      <c r="D447" s="691"/>
      <c r="E447" s="722"/>
      <c r="F447" s="723"/>
      <c r="G447" s="724"/>
      <c r="H447" s="722"/>
      <c r="I447" s="723"/>
      <c r="J447" s="723"/>
      <c r="K447" s="723"/>
      <c r="L447" s="725"/>
    </row>
    <row r="448" spans="2:17" s="700" customFormat="1" ht="10.5" outlineLevel="1">
      <c r="C448" s="1055"/>
      <c r="D448" s="719"/>
      <c r="E448" s="702"/>
      <c r="F448" s="703"/>
      <c r="G448" s="704"/>
      <c r="H448" s="705"/>
      <c r="I448" s="706"/>
      <c r="J448" s="706"/>
      <c r="K448" s="706"/>
      <c r="L448" s="707"/>
      <c r="N448" s="720"/>
      <c r="O448" s="721"/>
      <c r="P448" s="721"/>
      <c r="Q448" s="721"/>
    </row>
    <row r="449" spans="2:18" ht="1.5" customHeight="1">
      <c r="C449" s="835"/>
      <c r="D449" s="686"/>
      <c r="E449" s="280"/>
      <c r="F449" s="281"/>
      <c r="G449" s="282"/>
      <c r="H449" s="688"/>
      <c r="I449" s="689"/>
      <c r="J449" s="689"/>
      <c r="K449" s="689"/>
      <c r="L449" s="690"/>
    </row>
    <row r="450" spans="2:18" s="547" customFormat="1" ht="12.75" thickBot="1">
      <c r="C450" s="1056" t="s">
        <v>59</v>
      </c>
      <c r="D450" s="1057"/>
      <c r="E450" s="1058">
        <f t="shared" ref="E450:L450" si="125">E417+E424</f>
        <v>0</v>
      </c>
      <c r="F450" s="1059">
        <f t="shared" si="125"/>
        <v>0</v>
      </c>
      <c r="G450" s="1060">
        <f t="shared" si="125"/>
        <v>0</v>
      </c>
      <c r="H450" s="1061">
        <f t="shared" si="125"/>
        <v>0</v>
      </c>
      <c r="I450" s="1059">
        <f t="shared" si="125"/>
        <v>0</v>
      </c>
      <c r="J450" s="1059">
        <f t="shared" si="125"/>
        <v>0</v>
      </c>
      <c r="K450" s="1059">
        <f t="shared" si="125"/>
        <v>0</v>
      </c>
      <c r="L450" s="1060">
        <f t="shared" si="125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6" t="s">
        <v>1</v>
      </c>
      <c r="D452" s="726"/>
      <c r="E452" s="727">
        <f t="shared" ref="E452:L452" si="126">E415-E450</f>
        <v>0</v>
      </c>
      <c r="F452" s="727">
        <f t="shared" si="126"/>
        <v>0</v>
      </c>
      <c r="G452" s="727">
        <f t="shared" si="126"/>
        <v>0</v>
      </c>
      <c r="H452" s="727">
        <f t="shared" si="126"/>
        <v>0</v>
      </c>
      <c r="I452" s="727">
        <f t="shared" si="126"/>
        <v>0</v>
      </c>
      <c r="J452" s="727">
        <f t="shared" si="126"/>
        <v>0</v>
      </c>
      <c r="K452" s="727">
        <f t="shared" si="126"/>
        <v>0</v>
      </c>
      <c r="L452" s="727">
        <f t="shared" si="126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0" t="s">
        <v>250</v>
      </c>
      <c r="F454" s="1151"/>
      <c r="G454" s="1152"/>
      <c r="H454" s="1156" t="s">
        <v>251</v>
      </c>
      <c r="I454" s="1157"/>
      <c r="J454" s="1157"/>
      <c r="K454" s="1157"/>
      <c r="L454" s="1158"/>
    </row>
    <row r="455" spans="2:18" ht="35.25" customHeight="1" thickTop="1" thickBot="1">
      <c r="B455" s="424">
        <f>1+B384</f>
        <v>12</v>
      </c>
      <c r="C455" s="895" t="s">
        <v>203</v>
      </c>
      <c r="D455" s="70"/>
      <c r="E455" s="24">
        <f>E$7</f>
        <v>2022</v>
      </c>
      <c r="F455" s="25">
        <f t="shared" ref="F455:L455" si="127">F$7</f>
        <v>2023</v>
      </c>
      <c r="G455" s="177">
        <f t="shared" si="127"/>
        <v>2024</v>
      </c>
      <c r="H455" s="73">
        <f t="shared" si="127"/>
        <v>2025</v>
      </c>
      <c r="I455" s="29">
        <f t="shared" si="127"/>
        <v>2026</v>
      </c>
      <c r="J455" s="29">
        <f t="shared" si="127"/>
        <v>2027</v>
      </c>
      <c r="K455" s="29">
        <f t="shared" si="127"/>
        <v>2028</v>
      </c>
      <c r="L455" s="30">
        <f t="shared" si="127"/>
        <v>2029</v>
      </c>
    </row>
    <row r="456" spans="2:18" ht="6" customHeight="1" thickTop="1">
      <c r="B456" s="862"/>
      <c r="C456" s="953"/>
      <c r="D456" s="728"/>
      <c r="E456" s="729"/>
      <c r="F456" s="730"/>
      <c r="G456" s="731"/>
      <c r="H456" s="732"/>
      <c r="I456" s="733"/>
      <c r="J456" s="733"/>
      <c r="K456" s="733"/>
      <c r="L456" s="734"/>
    </row>
    <row r="457" spans="2:18" ht="24">
      <c r="B457" s="862"/>
      <c r="C457" s="954" t="s">
        <v>60</v>
      </c>
      <c r="D457" s="735"/>
      <c r="E457" s="218"/>
      <c r="F457" s="219"/>
      <c r="G457" s="76"/>
      <c r="H457" s="77"/>
      <c r="I457" s="36"/>
      <c r="J457" s="36"/>
      <c r="K457" s="36"/>
      <c r="L457" s="37"/>
    </row>
    <row r="458" spans="2:18" s="547" customFormat="1">
      <c r="B458" s="1026"/>
      <c r="C458" s="934" t="s">
        <v>61</v>
      </c>
      <c r="D458" s="469"/>
      <c r="E458" s="471">
        <f t="shared" ref="E458:L458" si="128">E374</f>
        <v>0</v>
      </c>
      <c r="F458" s="471">
        <f t="shared" si="128"/>
        <v>0</v>
      </c>
      <c r="G458" s="472">
        <f t="shared" si="128"/>
        <v>0</v>
      </c>
      <c r="H458" s="473">
        <f t="shared" si="128"/>
        <v>0</v>
      </c>
      <c r="I458" s="471">
        <f t="shared" si="128"/>
        <v>0</v>
      </c>
      <c r="J458" s="471">
        <f t="shared" si="128"/>
        <v>0</v>
      </c>
      <c r="K458" s="471">
        <f t="shared" si="128"/>
        <v>0</v>
      </c>
      <c r="L458" s="472">
        <f t="shared" si="128"/>
        <v>0</v>
      </c>
    </row>
    <row r="459" spans="2:18">
      <c r="B459" s="862"/>
      <c r="C459" s="955" t="s">
        <v>62</v>
      </c>
      <c r="D459" s="736"/>
      <c r="E459" s="737">
        <f t="shared" ref="E459:L459" si="129">SUM(E460:E468)</f>
        <v>0</v>
      </c>
      <c r="F459" s="738">
        <f t="shared" si="129"/>
        <v>0</v>
      </c>
      <c r="G459" s="739">
        <f t="shared" si="129"/>
        <v>0</v>
      </c>
      <c r="H459" s="740">
        <f t="shared" si="129"/>
        <v>0</v>
      </c>
      <c r="I459" s="741">
        <f t="shared" si="129"/>
        <v>0</v>
      </c>
      <c r="J459" s="741">
        <f t="shared" si="129"/>
        <v>0</v>
      </c>
      <c r="K459" s="741">
        <f t="shared" si="129"/>
        <v>0</v>
      </c>
      <c r="L459" s="742">
        <f t="shared" si="129"/>
        <v>0</v>
      </c>
    </row>
    <row r="460" spans="2:18">
      <c r="B460" s="862"/>
      <c r="C460" s="956" t="s">
        <v>63</v>
      </c>
      <c r="D460" s="743"/>
      <c r="E460" s="737">
        <f t="shared" ref="E460:L460" si="130">E326</f>
        <v>0</v>
      </c>
      <c r="F460" s="738">
        <f t="shared" si="130"/>
        <v>0</v>
      </c>
      <c r="G460" s="739">
        <f t="shared" si="130"/>
        <v>0</v>
      </c>
      <c r="H460" s="283">
        <f t="shared" si="130"/>
        <v>0</v>
      </c>
      <c r="I460" s="284">
        <f t="shared" si="130"/>
        <v>0</v>
      </c>
      <c r="J460" s="284">
        <f t="shared" si="130"/>
        <v>0</v>
      </c>
      <c r="K460" s="284">
        <f t="shared" si="130"/>
        <v>0</v>
      </c>
      <c r="L460" s="285">
        <f t="shared" si="130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2"/>
      <c r="C461" s="956" t="s">
        <v>139</v>
      </c>
      <c r="D461" s="743"/>
      <c r="E461" s="203"/>
      <c r="F461" s="204"/>
      <c r="G461" s="744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2"/>
      <c r="C462" s="956" t="s">
        <v>64</v>
      </c>
      <c r="D462" s="743"/>
      <c r="E462" s="203"/>
      <c r="F462" s="204"/>
      <c r="G462" s="744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2"/>
      <c r="C463" s="956" t="s">
        <v>65</v>
      </c>
      <c r="D463" s="743"/>
      <c r="E463" s="203"/>
      <c r="F463" s="204"/>
      <c r="G463" s="744"/>
      <c r="H463" s="206"/>
      <c r="I463" s="208"/>
      <c r="J463" s="208"/>
      <c r="K463" s="208"/>
      <c r="L463" s="209"/>
    </row>
    <row r="464" spans="2:18">
      <c r="B464" s="862"/>
      <c r="C464" s="956" t="s">
        <v>66</v>
      </c>
      <c r="D464" s="743"/>
      <c r="E464" s="203"/>
      <c r="F464" s="204"/>
      <c r="G464" s="744"/>
      <c r="H464" s="206"/>
      <c r="I464" s="208"/>
      <c r="J464" s="208"/>
      <c r="K464" s="208"/>
      <c r="L464" s="209"/>
    </row>
    <row r="465" spans="2:12">
      <c r="B465" s="862"/>
      <c r="C465" s="956" t="s">
        <v>67</v>
      </c>
      <c r="D465" s="743"/>
      <c r="E465" s="203"/>
      <c r="F465" s="204"/>
      <c r="G465" s="744"/>
      <c r="H465" s="206"/>
      <c r="I465" s="208"/>
      <c r="J465" s="208"/>
      <c r="K465" s="208"/>
      <c r="L465" s="209"/>
    </row>
    <row r="466" spans="2:12" ht="24.75" customHeight="1">
      <c r="B466" s="862"/>
      <c r="C466" s="956" t="s">
        <v>68</v>
      </c>
      <c r="D466" s="743"/>
      <c r="E466" s="203"/>
      <c r="F466" s="204"/>
      <c r="G466" s="744"/>
      <c r="H466" s="206"/>
      <c r="I466" s="208"/>
      <c r="J466" s="208"/>
      <c r="K466" s="208"/>
      <c r="L466" s="209"/>
    </row>
    <row r="467" spans="2:12" ht="15.75" customHeight="1">
      <c r="B467" s="862"/>
      <c r="C467" s="956" t="s">
        <v>69</v>
      </c>
      <c r="D467" s="743"/>
      <c r="E467" s="203"/>
      <c r="F467" s="204"/>
      <c r="G467" s="744"/>
      <c r="H467" s="206"/>
      <c r="I467" s="208"/>
      <c r="J467" s="208"/>
      <c r="K467" s="208"/>
      <c r="L467" s="209"/>
    </row>
    <row r="468" spans="2:12" ht="11.25" customHeight="1">
      <c r="B468" s="862"/>
      <c r="C468" s="956" t="s">
        <v>70</v>
      </c>
      <c r="D468" s="743"/>
      <c r="E468" s="745"/>
      <c r="F468" s="746"/>
      <c r="G468" s="747"/>
      <c r="H468" s="206"/>
      <c r="I468" s="208"/>
      <c r="J468" s="208"/>
      <c r="K468" s="208"/>
      <c r="L468" s="209"/>
    </row>
    <row r="469" spans="2:12" s="547" customFormat="1">
      <c r="B469" s="1026"/>
      <c r="C469" s="934" t="s">
        <v>71</v>
      </c>
      <c r="D469" s="469"/>
      <c r="E469" s="471">
        <f t="shared" ref="E469:L469" si="131">E458+E459</f>
        <v>0</v>
      </c>
      <c r="F469" s="471">
        <f t="shared" si="131"/>
        <v>0</v>
      </c>
      <c r="G469" s="472">
        <f t="shared" si="131"/>
        <v>0</v>
      </c>
      <c r="H469" s="473">
        <f t="shared" si="131"/>
        <v>0</v>
      </c>
      <c r="I469" s="471">
        <f t="shared" si="131"/>
        <v>0</v>
      </c>
      <c r="J469" s="471">
        <f t="shared" si="131"/>
        <v>0</v>
      </c>
      <c r="K469" s="471">
        <f t="shared" si="131"/>
        <v>0</v>
      </c>
      <c r="L469" s="472">
        <f t="shared" si="131"/>
        <v>0</v>
      </c>
    </row>
    <row r="470" spans="2:12" ht="6" customHeight="1">
      <c r="B470" s="862"/>
      <c r="C470" s="955"/>
      <c r="D470" s="736"/>
      <c r="E470" s="737"/>
      <c r="F470" s="738"/>
      <c r="G470" s="739"/>
      <c r="H470" s="740"/>
      <c r="I470" s="741"/>
      <c r="J470" s="741"/>
      <c r="K470" s="741"/>
      <c r="L470" s="742"/>
    </row>
    <row r="471" spans="2:12" ht="24">
      <c r="B471" s="862"/>
      <c r="C471" s="954" t="s">
        <v>72</v>
      </c>
      <c r="D471" s="735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2"/>
      <c r="C472" s="955" t="s">
        <v>73</v>
      </c>
      <c r="D472" s="736"/>
      <c r="E472" s="748">
        <f t="shared" ref="E472:L472" si="132">SUM(E473:E479)-E474</f>
        <v>0</v>
      </c>
      <c r="F472" s="749">
        <f t="shared" si="132"/>
        <v>0</v>
      </c>
      <c r="G472" s="750">
        <f t="shared" si="132"/>
        <v>0</v>
      </c>
      <c r="H472" s="751">
        <f t="shared" si="132"/>
        <v>0</v>
      </c>
      <c r="I472" s="752">
        <f t="shared" si="132"/>
        <v>0</v>
      </c>
      <c r="J472" s="752">
        <f t="shared" si="132"/>
        <v>0</v>
      </c>
      <c r="K472" s="752">
        <f t="shared" si="132"/>
        <v>0</v>
      </c>
      <c r="L472" s="753">
        <f t="shared" si="132"/>
        <v>0</v>
      </c>
    </row>
    <row r="473" spans="2:12" ht="24" outlineLevel="1">
      <c r="B473" s="862"/>
      <c r="C473" s="956" t="s">
        <v>74</v>
      </c>
      <c r="D473" s="743"/>
      <c r="E473" s="203"/>
      <c r="F473" s="204"/>
      <c r="G473" s="744"/>
      <c r="H473" s="206"/>
      <c r="I473" s="208"/>
      <c r="J473" s="208"/>
      <c r="K473" s="208"/>
      <c r="L473" s="209"/>
    </row>
    <row r="474" spans="2:12" outlineLevel="1">
      <c r="B474" s="862"/>
      <c r="C474" s="956" t="s">
        <v>112</v>
      </c>
      <c r="D474" s="743"/>
      <c r="E474" s="754">
        <f t="shared" ref="E474:L474" si="133">SUM(E475:E478)</f>
        <v>0</v>
      </c>
      <c r="F474" s="755">
        <f t="shared" si="133"/>
        <v>0</v>
      </c>
      <c r="G474" s="756">
        <f t="shared" si="133"/>
        <v>0</v>
      </c>
      <c r="H474" s="757">
        <f>SUM(H475:H478)</f>
        <v>0</v>
      </c>
      <c r="I474" s="758">
        <f t="shared" si="133"/>
        <v>0</v>
      </c>
      <c r="J474" s="758">
        <f t="shared" si="133"/>
        <v>0</v>
      </c>
      <c r="K474" s="758">
        <f t="shared" si="133"/>
        <v>0</v>
      </c>
      <c r="L474" s="759">
        <f t="shared" si="133"/>
        <v>0</v>
      </c>
    </row>
    <row r="475" spans="2:12" outlineLevel="2">
      <c r="B475" s="862"/>
      <c r="C475" s="957" t="s">
        <v>75</v>
      </c>
      <c r="D475" s="760"/>
      <c r="E475" s="761"/>
      <c r="F475" s="762"/>
      <c r="G475" s="763"/>
      <c r="H475" s="764"/>
      <c r="I475" s="765"/>
      <c r="J475" s="765"/>
      <c r="K475" s="765"/>
      <c r="L475" s="766"/>
    </row>
    <row r="476" spans="2:12" outlineLevel="2">
      <c r="B476" s="862"/>
      <c r="C476" s="957" t="s">
        <v>76</v>
      </c>
      <c r="D476" s="760"/>
      <c r="E476" s="761"/>
      <c r="F476" s="762"/>
      <c r="G476" s="763"/>
      <c r="H476" s="764"/>
      <c r="I476" s="765"/>
      <c r="J476" s="765"/>
      <c r="K476" s="765"/>
      <c r="L476" s="766"/>
    </row>
    <row r="477" spans="2:12" ht="15.75" customHeight="1" outlineLevel="2">
      <c r="B477" s="862"/>
      <c r="C477" s="957" t="s">
        <v>77</v>
      </c>
      <c r="D477" s="760"/>
      <c r="E477" s="761"/>
      <c r="F477" s="762"/>
      <c r="G477" s="763"/>
      <c r="H477" s="764"/>
      <c r="I477" s="765"/>
      <c r="J477" s="765"/>
      <c r="K477" s="765"/>
      <c r="L477" s="766"/>
    </row>
    <row r="478" spans="2:12" outlineLevel="2">
      <c r="B478" s="862"/>
      <c r="C478" s="957" t="s">
        <v>78</v>
      </c>
      <c r="D478" s="760"/>
      <c r="E478" s="203"/>
      <c r="F478" s="204"/>
      <c r="G478" s="744"/>
      <c r="H478" s="206"/>
      <c r="I478" s="208"/>
      <c r="J478" s="208"/>
      <c r="K478" s="208"/>
      <c r="L478" s="209"/>
    </row>
    <row r="479" spans="2:12" outlineLevel="1">
      <c r="B479" s="862"/>
      <c r="C479" s="956" t="s">
        <v>143</v>
      </c>
      <c r="D479" s="743"/>
      <c r="E479" s="203"/>
      <c r="F479" s="204"/>
      <c r="G479" s="744"/>
      <c r="H479" s="206"/>
      <c r="I479" s="208"/>
      <c r="J479" s="208"/>
      <c r="K479" s="208"/>
      <c r="L479" s="209"/>
    </row>
    <row r="480" spans="2:12">
      <c r="B480" s="862"/>
      <c r="C480" s="955" t="s">
        <v>79</v>
      </c>
      <c r="D480" s="736"/>
      <c r="E480" s="748">
        <f>SUM(E481:E482,E485)</f>
        <v>0</v>
      </c>
      <c r="F480" s="749">
        <f>SUM(F481:F482,F485)</f>
        <v>0</v>
      </c>
      <c r="G480" s="750">
        <f>SUM(G481:G482,G485)</f>
        <v>0</v>
      </c>
      <c r="H480" s="751">
        <f>SUM(H481:H482)+H485</f>
        <v>0</v>
      </c>
      <c r="I480" s="752">
        <f>SUM(I481:I482)+I485</f>
        <v>0</v>
      </c>
      <c r="J480" s="752">
        <f>SUM(J481:J482)+J485</f>
        <v>0</v>
      </c>
      <c r="K480" s="752">
        <f>SUM(K481:K482)+K485</f>
        <v>0</v>
      </c>
      <c r="L480" s="753">
        <f>SUM(L481:L482)+L485</f>
        <v>0</v>
      </c>
    </row>
    <row r="481" spans="2:12" ht="24">
      <c r="B481" s="862"/>
      <c r="C481" s="956" t="s">
        <v>80</v>
      </c>
      <c r="D481" s="743"/>
      <c r="E481" s="203"/>
      <c r="F481" s="204"/>
      <c r="G481" s="744"/>
      <c r="H481" s="206"/>
      <c r="I481" s="208"/>
      <c r="J481" s="208"/>
      <c r="K481" s="208"/>
      <c r="L481" s="209"/>
    </row>
    <row r="482" spans="2:12" outlineLevel="1">
      <c r="B482" s="862"/>
      <c r="C482" s="956" t="s">
        <v>276</v>
      </c>
      <c r="D482" s="743"/>
      <c r="E482" s="754">
        <f t="shared" ref="E482:L482" si="134">SUM(E483:E484)</f>
        <v>0</v>
      </c>
      <c r="F482" s="755">
        <f t="shared" si="134"/>
        <v>0</v>
      </c>
      <c r="G482" s="756">
        <f t="shared" si="134"/>
        <v>0</v>
      </c>
      <c r="H482" s="757">
        <f t="shared" si="134"/>
        <v>0</v>
      </c>
      <c r="I482" s="758">
        <f t="shared" si="134"/>
        <v>0</v>
      </c>
      <c r="J482" s="758">
        <f t="shared" si="134"/>
        <v>0</v>
      </c>
      <c r="K482" s="758">
        <f t="shared" si="134"/>
        <v>0</v>
      </c>
      <c r="L482" s="759">
        <f t="shared" si="134"/>
        <v>0</v>
      </c>
    </row>
    <row r="483" spans="2:12" outlineLevel="1">
      <c r="B483" s="862"/>
      <c r="C483" s="957" t="s">
        <v>309</v>
      </c>
      <c r="D483" s="760"/>
      <c r="E483" s="761"/>
      <c r="F483" s="762"/>
      <c r="G483" s="763"/>
      <c r="H483" s="764"/>
      <c r="I483" s="765"/>
      <c r="J483" s="765"/>
      <c r="K483" s="765"/>
      <c r="L483" s="766"/>
    </row>
    <row r="484" spans="2:12" outlineLevel="1">
      <c r="B484" s="862"/>
      <c r="C484" s="957" t="s">
        <v>81</v>
      </c>
      <c r="D484" s="760"/>
      <c r="E484" s="761"/>
      <c r="F484" s="762"/>
      <c r="G484" s="763"/>
      <c r="H484" s="764"/>
      <c r="I484" s="765"/>
      <c r="J484" s="765"/>
      <c r="K484" s="765"/>
      <c r="L484" s="766"/>
    </row>
    <row r="485" spans="2:12" outlineLevel="1" collapsed="1">
      <c r="B485" s="862"/>
      <c r="C485" s="956" t="s">
        <v>277</v>
      </c>
      <c r="D485" s="743"/>
      <c r="E485" s="203"/>
      <c r="F485" s="204"/>
      <c r="G485" s="744"/>
      <c r="H485" s="206"/>
      <c r="I485" s="208"/>
      <c r="J485" s="208"/>
      <c r="K485" s="208"/>
      <c r="L485" s="209"/>
    </row>
    <row r="486" spans="2:12" s="547" customFormat="1">
      <c r="B486" s="1026"/>
      <c r="C486" s="934" t="s">
        <v>82</v>
      </c>
      <c r="D486" s="469"/>
      <c r="E486" s="470">
        <f t="shared" ref="E486:L486" si="135">E472+E480</f>
        <v>0</v>
      </c>
      <c r="F486" s="471">
        <f t="shared" si="135"/>
        <v>0</v>
      </c>
      <c r="G486" s="472">
        <f t="shared" si="135"/>
        <v>0</v>
      </c>
      <c r="H486" s="473">
        <f t="shared" si="135"/>
        <v>0</v>
      </c>
      <c r="I486" s="471">
        <f t="shared" si="135"/>
        <v>0</v>
      </c>
      <c r="J486" s="471">
        <f t="shared" si="135"/>
        <v>0</v>
      </c>
      <c r="K486" s="471">
        <f t="shared" si="135"/>
        <v>0</v>
      </c>
      <c r="L486" s="472">
        <f t="shared" si="135"/>
        <v>0</v>
      </c>
    </row>
    <row r="487" spans="2:12" ht="4.5" customHeight="1">
      <c r="B487" s="862"/>
      <c r="C487" s="955"/>
      <c r="D487" s="736"/>
      <c r="E487" s="737"/>
      <c r="F487" s="738"/>
      <c r="G487" s="739"/>
      <c r="H487" s="740"/>
      <c r="I487" s="741"/>
      <c r="J487" s="741"/>
      <c r="K487" s="741"/>
      <c r="L487" s="742"/>
    </row>
    <row r="488" spans="2:12" ht="24">
      <c r="B488" s="862"/>
      <c r="C488" s="954" t="s">
        <v>83</v>
      </c>
      <c r="D488" s="735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2"/>
      <c r="C489" s="955" t="s">
        <v>73</v>
      </c>
      <c r="D489" s="736"/>
      <c r="E489" s="748">
        <f t="shared" ref="E489:L489" si="136">SUM(E490:E492)</f>
        <v>0</v>
      </c>
      <c r="F489" s="749">
        <f t="shared" si="136"/>
        <v>0</v>
      </c>
      <c r="G489" s="750">
        <f t="shared" si="136"/>
        <v>0</v>
      </c>
      <c r="H489" s="751">
        <f t="shared" si="136"/>
        <v>0</v>
      </c>
      <c r="I489" s="752">
        <f t="shared" si="136"/>
        <v>0</v>
      </c>
      <c r="J489" s="752">
        <f t="shared" si="136"/>
        <v>0</v>
      </c>
      <c r="K489" s="752">
        <f t="shared" si="136"/>
        <v>0</v>
      </c>
      <c r="L489" s="753">
        <f t="shared" si="136"/>
        <v>0</v>
      </c>
    </row>
    <row r="490" spans="2:12" ht="24" outlineLevel="1">
      <c r="B490" s="862"/>
      <c r="C490" s="956" t="s">
        <v>84</v>
      </c>
      <c r="D490" s="743"/>
      <c r="E490" s="203"/>
      <c r="F490" s="204"/>
      <c r="G490" s="744"/>
      <c r="H490" s="206"/>
      <c r="I490" s="208"/>
      <c r="J490" s="208"/>
      <c r="K490" s="208"/>
      <c r="L490" s="209"/>
    </row>
    <row r="491" spans="2:12">
      <c r="B491" s="862"/>
      <c r="C491" s="956" t="s">
        <v>141</v>
      </c>
      <c r="D491" s="743"/>
      <c r="E491" s="203"/>
      <c r="F491" s="204"/>
      <c r="G491" s="744"/>
      <c r="H491" s="206"/>
      <c r="I491" s="208"/>
      <c r="J491" s="208"/>
      <c r="K491" s="208"/>
      <c r="L491" s="209"/>
    </row>
    <row r="492" spans="2:12">
      <c r="B492" s="862"/>
      <c r="C492" s="956" t="s">
        <v>142</v>
      </c>
      <c r="D492" s="743"/>
      <c r="E492" s="203"/>
      <c r="F492" s="204"/>
      <c r="G492" s="744"/>
      <c r="H492" s="206"/>
      <c r="I492" s="208"/>
      <c r="J492" s="208"/>
      <c r="K492" s="208"/>
      <c r="L492" s="209"/>
    </row>
    <row r="493" spans="2:12">
      <c r="B493" s="862"/>
      <c r="C493" s="955" t="s">
        <v>79</v>
      </c>
      <c r="D493" s="736"/>
      <c r="E493" s="748">
        <f t="shared" ref="E493:K493" si="137">SUM(E494:E498)</f>
        <v>0</v>
      </c>
      <c r="F493" s="749">
        <f t="shared" si="137"/>
        <v>0</v>
      </c>
      <c r="G493" s="750">
        <f>SUM(G494:G498)</f>
        <v>0</v>
      </c>
      <c r="H493" s="751">
        <f t="shared" si="137"/>
        <v>0</v>
      </c>
      <c r="I493" s="752">
        <f t="shared" si="137"/>
        <v>0</v>
      </c>
      <c r="J493" s="752">
        <f t="shared" si="137"/>
        <v>0</v>
      </c>
      <c r="K493" s="752">
        <f t="shared" si="137"/>
        <v>0</v>
      </c>
      <c r="L493" s="753">
        <f>SUM(L494:L498)</f>
        <v>0</v>
      </c>
    </row>
    <row r="494" spans="2:12" outlineLevel="2">
      <c r="B494" s="862"/>
      <c r="C494" s="956" t="s">
        <v>124</v>
      </c>
      <c r="D494" s="743"/>
      <c r="E494" s="203"/>
      <c r="F494" s="204"/>
      <c r="G494" s="744"/>
      <c r="H494" s="206"/>
      <c r="I494" s="208"/>
      <c r="J494" s="208"/>
      <c r="K494" s="208"/>
      <c r="L494" s="209"/>
    </row>
    <row r="495" spans="2:12" outlineLevel="1">
      <c r="B495" s="862"/>
      <c r="C495" s="956" t="s">
        <v>281</v>
      </c>
      <c r="D495" s="743"/>
      <c r="E495" s="203"/>
      <c r="F495" s="204"/>
      <c r="G495" s="744"/>
      <c r="H495" s="203"/>
      <c r="I495" s="204"/>
      <c r="J495" s="204"/>
      <c r="K495" s="204"/>
      <c r="L495" s="205"/>
    </row>
    <row r="496" spans="2:12" ht="14.25" customHeight="1">
      <c r="B496" s="862"/>
      <c r="C496" s="956" t="s">
        <v>278</v>
      </c>
      <c r="D496" s="743"/>
      <c r="E496" s="203"/>
      <c r="F496" s="204"/>
      <c r="G496" s="744"/>
      <c r="H496" s="206"/>
      <c r="I496" s="208"/>
      <c r="J496" s="208"/>
      <c r="K496" s="208"/>
      <c r="L496" s="209"/>
    </row>
    <row r="497" spans="2:12">
      <c r="B497" s="862"/>
      <c r="C497" s="956" t="s">
        <v>279</v>
      </c>
      <c r="D497" s="743"/>
      <c r="E497" s="203"/>
      <c r="F497" s="204"/>
      <c r="G497" s="744"/>
      <c r="H497" s="206"/>
      <c r="I497" s="208"/>
      <c r="J497" s="208"/>
      <c r="K497" s="208"/>
      <c r="L497" s="209"/>
    </row>
    <row r="498" spans="2:12">
      <c r="B498" s="862"/>
      <c r="C498" s="956" t="s">
        <v>280</v>
      </c>
      <c r="D498" s="743"/>
      <c r="E498" s="203"/>
      <c r="F498" s="204"/>
      <c r="G498" s="744"/>
      <c r="H498" s="206"/>
      <c r="I498" s="208"/>
      <c r="J498" s="208"/>
      <c r="K498" s="208"/>
      <c r="L498" s="209"/>
    </row>
    <row r="499" spans="2:12" s="547" customFormat="1" ht="15" customHeight="1">
      <c r="B499" s="1026"/>
      <c r="C499" s="934" t="s">
        <v>85</v>
      </c>
      <c r="D499" s="469"/>
      <c r="E499" s="470">
        <f t="shared" ref="E499:L499" si="138">E489+E493</f>
        <v>0</v>
      </c>
      <c r="F499" s="471">
        <f t="shared" si="138"/>
        <v>0</v>
      </c>
      <c r="G499" s="472">
        <f t="shared" si="138"/>
        <v>0</v>
      </c>
      <c r="H499" s="473">
        <f t="shared" si="138"/>
        <v>0</v>
      </c>
      <c r="I499" s="471">
        <f t="shared" si="138"/>
        <v>0</v>
      </c>
      <c r="J499" s="471">
        <f t="shared" si="138"/>
        <v>0</v>
      </c>
      <c r="K499" s="471">
        <f t="shared" si="138"/>
        <v>0</v>
      </c>
      <c r="L499" s="472">
        <f t="shared" si="138"/>
        <v>0</v>
      </c>
    </row>
    <row r="500" spans="2:12" ht="4.5" customHeight="1">
      <c r="B500" s="862"/>
      <c r="C500" s="946"/>
      <c r="D500" s="592"/>
      <c r="E500" s="593"/>
      <c r="F500" s="594"/>
      <c r="G500" s="595"/>
      <c r="H500" s="596"/>
      <c r="I500" s="597"/>
      <c r="J500" s="597"/>
      <c r="K500" s="597"/>
      <c r="L500" s="598"/>
    </row>
    <row r="501" spans="2:12">
      <c r="B501" s="862"/>
      <c r="C501" s="946" t="s">
        <v>86</v>
      </c>
      <c r="D501" s="592"/>
      <c r="E501" s="593">
        <f>E469+E486+E499</f>
        <v>0</v>
      </c>
      <c r="F501" s="594">
        <f>F469+F486+F499</f>
        <v>0</v>
      </c>
      <c r="G501" s="595">
        <f t="shared" ref="G501:L501" si="139">G469+G486+G499</f>
        <v>0</v>
      </c>
      <c r="H501" s="596">
        <f t="shared" si="139"/>
        <v>0</v>
      </c>
      <c r="I501" s="597">
        <f t="shared" si="139"/>
        <v>0</v>
      </c>
      <c r="J501" s="597">
        <f t="shared" si="139"/>
        <v>0</v>
      </c>
      <c r="K501" s="597">
        <f t="shared" si="139"/>
        <v>0</v>
      </c>
      <c r="L501" s="598">
        <f t="shared" si="139"/>
        <v>0</v>
      </c>
    </row>
    <row r="502" spans="2:12">
      <c r="B502" s="862"/>
      <c r="C502" s="946" t="s">
        <v>87</v>
      </c>
      <c r="D502" s="592"/>
      <c r="E502" s="767"/>
      <c r="F502" s="768"/>
      <c r="G502" s="769"/>
      <c r="H502" s="767"/>
      <c r="I502" s="768"/>
      <c r="J502" s="768"/>
      <c r="K502" s="768"/>
      <c r="L502" s="770"/>
    </row>
    <row r="503" spans="2:12" ht="12.75" thickBot="1">
      <c r="B503" s="862"/>
      <c r="C503" s="1056" t="s">
        <v>88</v>
      </c>
      <c r="D503" s="1057"/>
      <c r="E503" s="1058">
        <f t="shared" ref="E503:L503" si="140">E502+E501</f>
        <v>0</v>
      </c>
      <c r="F503" s="1059">
        <f t="shared" si="140"/>
        <v>0</v>
      </c>
      <c r="G503" s="1060">
        <f t="shared" si="140"/>
        <v>0</v>
      </c>
      <c r="H503" s="1061">
        <f t="shared" si="140"/>
        <v>0</v>
      </c>
      <c r="I503" s="1059">
        <f t="shared" si="140"/>
        <v>0</v>
      </c>
      <c r="J503" s="1059">
        <f t="shared" si="140"/>
        <v>0</v>
      </c>
      <c r="K503" s="1059">
        <f t="shared" si="140"/>
        <v>0</v>
      </c>
      <c r="L503" s="1060">
        <f t="shared" si="140"/>
        <v>0</v>
      </c>
    </row>
    <row r="504" spans="2:12" ht="15" hidden="1" customHeight="1" outlineLevel="1">
      <c r="B504" s="862"/>
      <c r="E504" s="771"/>
      <c r="F504" s="771"/>
      <c r="G504" s="771"/>
      <c r="H504" s="771"/>
      <c r="I504" s="771"/>
      <c r="J504" s="771"/>
      <c r="K504" s="771"/>
      <c r="L504" s="771"/>
    </row>
    <row r="505" spans="2:12" hidden="1" outlineLevel="1">
      <c r="B505" s="862"/>
      <c r="C505" s="74"/>
      <c r="D505" s="74"/>
      <c r="E505" s="771"/>
      <c r="F505" s="771"/>
      <c r="G505" s="771"/>
      <c r="H505" s="771"/>
      <c r="I505" s="771"/>
      <c r="J505" s="771"/>
      <c r="K505" s="771"/>
      <c r="L505" s="771"/>
    </row>
    <row r="506" spans="2:12" ht="12.75" hidden="1" outlineLevel="1">
      <c r="B506" s="862"/>
      <c r="C506" s="772"/>
      <c r="D506" s="773"/>
      <c r="E506" s="669"/>
      <c r="F506" s="669"/>
      <c r="G506" s="669"/>
      <c r="H506" s="669"/>
      <c r="I506" s="669"/>
      <c r="J506" s="669"/>
      <c r="K506" s="669"/>
      <c r="L506" s="669"/>
    </row>
    <row r="507" spans="2:12" hidden="1" outlineLevel="1">
      <c r="B507" s="862"/>
      <c r="E507" s="669"/>
      <c r="F507" s="669"/>
      <c r="G507" s="11"/>
      <c r="H507" s="11"/>
      <c r="I507" s="11"/>
      <c r="J507" s="11"/>
      <c r="K507" s="11"/>
      <c r="L507" s="11"/>
    </row>
    <row r="508" spans="2:12" hidden="1" outlineLevel="1">
      <c r="B508" s="862"/>
      <c r="E508" s="669"/>
      <c r="F508" s="669"/>
      <c r="G508" s="669"/>
      <c r="H508" s="669"/>
      <c r="I508" s="669"/>
      <c r="J508" s="669"/>
      <c r="K508" s="669"/>
      <c r="L508" s="669"/>
    </row>
    <row r="509" spans="2:12" hidden="1" outlineLevel="1">
      <c r="B509" s="862"/>
      <c r="E509" s="669"/>
      <c r="F509" s="669"/>
      <c r="G509" s="669"/>
      <c r="H509" s="669"/>
      <c r="I509" s="669"/>
      <c r="J509" s="669"/>
      <c r="K509" s="669"/>
      <c r="L509" s="669"/>
    </row>
    <row r="510" spans="2:12" ht="13.5" collapsed="1" thickTop="1" thickBot="1">
      <c r="C510" s="1004" t="s">
        <v>131</v>
      </c>
      <c r="E510" s="11">
        <f>E503-E412</f>
        <v>0</v>
      </c>
      <c r="F510" s="11">
        <f t="shared" ref="F510:L510" si="141">F503-F412</f>
        <v>0</v>
      </c>
      <c r="G510" s="11">
        <f t="shared" si="141"/>
        <v>0</v>
      </c>
      <c r="H510" s="11">
        <f t="shared" si="141"/>
        <v>0</v>
      </c>
      <c r="I510" s="11">
        <f t="shared" si="141"/>
        <v>0</v>
      </c>
      <c r="J510" s="11">
        <f t="shared" si="141"/>
        <v>0</v>
      </c>
      <c r="K510" s="11">
        <f t="shared" si="141"/>
        <v>0</v>
      </c>
      <c r="L510" s="11">
        <f t="shared" si="141"/>
        <v>0</v>
      </c>
    </row>
    <row r="511" spans="2:12" ht="17.25" thickTop="1" thickBot="1">
      <c r="C511" s="864" t="str">
        <f>CONCATENATE("TABELA ",B512)</f>
        <v>TABELA 13</v>
      </c>
      <c r="D511" s="1062"/>
      <c r="E511" s="1150" t="s">
        <v>250</v>
      </c>
      <c r="F511" s="1151"/>
      <c r="G511" s="1152"/>
      <c r="H511" s="1156" t="s">
        <v>251</v>
      </c>
      <c r="I511" s="1157"/>
      <c r="J511" s="1157"/>
      <c r="K511" s="1157"/>
      <c r="L511" s="1158"/>
    </row>
    <row r="512" spans="2:12" ht="35.25" customHeight="1" thickTop="1" thickBot="1">
      <c r="B512" s="424">
        <f>1+B455</f>
        <v>13</v>
      </c>
      <c r="C512" s="22" t="s">
        <v>204</v>
      </c>
      <c r="D512" s="22"/>
      <c r="E512" s="24">
        <f>E$7</f>
        <v>2022</v>
      </c>
      <c r="F512" s="25">
        <f t="shared" ref="F512:L512" si="142">F$7</f>
        <v>2023</v>
      </c>
      <c r="G512" s="177">
        <f t="shared" si="142"/>
        <v>2024</v>
      </c>
      <c r="H512" s="73">
        <f t="shared" si="142"/>
        <v>2025</v>
      </c>
      <c r="I512" s="29">
        <f t="shared" si="142"/>
        <v>2026</v>
      </c>
      <c r="J512" s="29">
        <f t="shared" si="142"/>
        <v>2027</v>
      </c>
      <c r="K512" s="29">
        <f t="shared" si="142"/>
        <v>2028</v>
      </c>
      <c r="L512" s="30">
        <f t="shared" si="142"/>
        <v>2029</v>
      </c>
    </row>
    <row r="513" spans="1:12" ht="13.5" hidden="1" thickTop="1">
      <c r="A513" s="640"/>
      <c r="B513" s="642"/>
      <c r="C513" s="774"/>
      <c r="D513" s="775"/>
      <c r="E513" s="776"/>
      <c r="F513" s="777"/>
      <c r="G513" s="778"/>
      <c r="H513" s="779"/>
      <c r="I513" s="780"/>
      <c r="J513" s="780"/>
      <c r="K513" s="780"/>
      <c r="L513" s="781"/>
    </row>
    <row r="514" spans="1:12" ht="12.75" outlineLevel="1" thickTop="1">
      <c r="B514" s="862"/>
      <c r="C514" s="934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62"/>
      <c r="C515" s="915" t="s">
        <v>90</v>
      </c>
      <c r="E515" s="679" t="str">
        <f>IF(E318=0,"-",E334/E318)</f>
        <v>-</v>
      </c>
      <c r="F515" s="680" t="str">
        <f t="shared" ref="F515:L515" si="143">IF(F318=0,"-",F334/F318)</f>
        <v>-</v>
      </c>
      <c r="G515" s="782" t="str">
        <f t="shared" si="143"/>
        <v>-</v>
      </c>
      <c r="H515" s="783" t="str">
        <f t="shared" si="143"/>
        <v>-</v>
      </c>
      <c r="I515" s="784" t="str">
        <f t="shared" si="143"/>
        <v>-</v>
      </c>
      <c r="J515" s="784" t="str">
        <f t="shared" si="143"/>
        <v>-</v>
      </c>
      <c r="K515" s="784" t="str">
        <f t="shared" si="143"/>
        <v>-</v>
      </c>
      <c r="L515" s="785" t="str">
        <f t="shared" si="143"/>
        <v>-</v>
      </c>
    </row>
    <row r="516" spans="1:12" outlineLevel="1">
      <c r="B516" s="862"/>
      <c r="C516" s="915" t="s">
        <v>30</v>
      </c>
      <c r="E516" s="679" t="str">
        <f>IF(E318=0,"-",E374/E318)</f>
        <v>-</v>
      </c>
      <c r="F516" s="680" t="str">
        <f t="shared" ref="F516:L516" si="144">IF(F318=0,"-",F374/F318)</f>
        <v>-</v>
      </c>
      <c r="G516" s="782" t="str">
        <f t="shared" si="144"/>
        <v>-</v>
      </c>
      <c r="H516" s="783" t="str">
        <f t="shared" si="144"/>
        <v>-</v>
      </c>
      <c r="I516" s="784" t="str">
        <f t="shared" si="144"/>
        <v>-</v>
      </c>
      <c r="J516" s="784" t="str">
        <f t="shared" si="144"/>
        <v>-</v>
      </c>
      <c r="K516" s="784" t="str">
        <f t="shared" si="144"/>
        <v>-</v>
      </c>
      <c r="L516" s="785" t="str">
        <f t="shared" si="144"/>
        <v>-</v>
      </c>
    </row>
    <row r="517" spans="1:12" outlineLevel="1">
      <c r="B517" s="862"/>
      <c r="C517" s="915" t="s">
        <v>91</v>
      </c>
      <c r="E517" s="679" t="str">
        <f>IF(E417=0,"-",E374/E417)</f>
        <v>-</v>
      </c>
      <c r="F517" s="680" t="str">
        <f t="shared" ref="F517:L517" si="145">IF(F417=0,"-",F374/F417)</f>
        <v>-</v>
      </c>
      <c r="G517" s="782" t="str">
        <f t="shared" si="145"/>
        <v>-</v>
      </c>
      <c r="H517" s="783" t="str">
        <f>IF(H417=0,"-",H374/H417)</f>
        <v>-</v>
      </c>
      <c r="I517" s="784" t="str">
        <f t="shared" si="145"/>
        <v>-</v>
      </c>
      <c r="J517" s="784" t="str">
        <f t="shared" si="145"/>
        <v>-</v>
      </c>
      <c r="K517" s="784" t="str">
        <f t="shared" si="145"/>
        <v>-</v>
      </c>
      <c r="L517" s="785" t="str">
        <f t="shared" si="145"/>
        <v>-</v>
      </c>
    </row>
    <row r="518" spans="1:12" outlineLevel="1">
      <c r="B518" s="862"/>
      <c r="C518" s="915" t="s">
        <v>92</v>
      </c>
      <c r="E518" s="679" t="str">
        <f>IF(E415=0,"-",E374/E415)</f>
        <v>-</v>
      </c>
      <c r="F518" s="680" t="str">
        <f t="shared" ref="F518:L518" si="146">IF(F415=0,"-",F374/F415)</f>
        <v>-</v>
      </c>
      <c r="G518" s="782" t="str">
        <f t="shared" si="146"/>
        <v>-</v>
      </c>
      <c r="H518" s="783" t="str">
        <f t="shared" si="146"/>
        <v>-</v>
      </c>
      <c r="I518" s="784" t="str">
        <f t="shared" si="146"/>
        <v>-</v>
      </c>
      <c r="J518" s="784" t="str">
        <f t="shared" si="146"/>
        <v>-</v>
      </c>
      <c r="K518" s="784" t="str">
        <f t="shared" si="146"/>
        <v>-</v>
      </c>
      <c r="L518" s="785" t="str">
        <f t="shared" si="146"/>
        <v>-</v>
      </c>
    </row>
    <row r="519" spans="1:12" outlineLevel="1">
      <c r="B519" s="862"/>
      <c r="C519" s="915" t="s">
        <v>207</v>
      </c>
      <c r="E519" s="615" t="str">
        <f>IF(E318=0,"-",(E334+E326)/E318)</f>
        <v>-</v>
      </c>
      <c r="F519" s="616" t="str">
        <f t="shared" ref="F519:L519" si="147">IF(F318=0,"-",(F334+F326)/F318)</f>
        <v>-</v>
      </c>
      <c r="G519" s="617" t="str">
        <f t="shared" si="147"/>
        <v>-</v>
      </c>
      <c r="H519" s="618" t="str">
        <f t="shared" si="147"/>
        <v>-</v>
      </c>
      <c r="I519" s="619" t="str">
        <f t="shared" si="147"/>
        <v>-</v>
      </c>
      <c r="J519" s="619" t="str">
        <f t="shared" si="147"/>
        <v>-</v>
      </c>
      <c r="K519" s="619" t="str">
        <f t="shared" si="147"/>
        <v>-</v>
      </c>
      <c r="L519" s="620" t="str">
        <f t="shared" si="147"/>
        <v>-</v>
      </c>
    </row>
    <row r="520" spans="1:12" outlineLevel="1">
      <c r="B520" s="862"/>
      <c r="C520" s="934" t="s">
        <v>93</v>
      </c>
      <c r="D520" s="469"/>
      <c r="E520" s="786"/>
      <c r="F520" s="787"/>
      <c r="G520" s="788"/>
      <c r="H520" s="786"/>
      <c r="I520" s="787"/>
      <c r="J520" s="787"/>
      <c r="K520" s="787"/>
      <c r="L520" s="788"/>
    </row>
    <row r="521" spans="1:12" outlineLevel="1">
      <c r="B521" s="862"/>
      <c r="C521" s="915" t="s">
        <v>94</v>
      </c>
      <c r="E521" s="789" t="str">
        <f>IF(E434=0,"-",E403/E434)</f>
        <v>-</v>
      </c>
      <c r="F521" s="790" t="str">
        <f t="shared" ref="F521:L521" si="148">IF(F434=0,"-",F403/F434)</f>
        <v>-</v>
      </c>
      <c r="G521" s="791" t="str">
        <f t="shared" si="148"/>
        <v>-</v>
      </c>
      <c r="H521" s="792" t="str">
        <f t="shared" si="148"/>
        <v>-</v>
      </c>
      <c r="I521" s="793" t="str">
        <f t="shared" si="148"/>
        <v>-</v>
      </c>
      <c r="J521" s="793" t="str">
        <f t="shared" si="148"/>
        <v>-</v>
      </c>
      <c r="K521" s="793" t="str">
        <f t="shared" si="148"/>
        <v>-</v>
      </c>
      <c r="L521" s="794" t="str">
        <f t="shared" si="148"/>
        <v>-</v>
      </c>
    </row>
    <row r="522" spans="1:12" outlineLevel="1">
      <c r="B522" s="862"/>
      <c r="C522" s="915" t="s">
        <v>95</v>
      </c>
      <c r="E522" s="789" t="str">
        <f>IF(E434=0,"-",(E403-E404)/E434)</f>
        <v>-</v>
      </c>
      <c r="F522" s="790" t="str">
        <f t="shared" ref="F522:L522" si="149">IF(F434=0,"-",(F403-F404)/F434)</f>
        <v>-</v>
      </c>
      <c r="G522" s="791" t="str">
        <f t="shared" si="149"/>
        <v>-</v>
      </c>
      <c r="H522" s="792" t="str">
        <f t="shared" si="149"/>
        <v>-</v>
      </c>
      <c r="I522" s="793" t="str">
        <f t="shared" si="149"/>
        <v>-</v>
      </c>
      <c r="J522" s="793" t="str">
        <f t="shared" si="149"/>
        <v>-</v>
      </c>
      <c r="K522" s="793" t="str">
        <f t="shared" si="149"/>
        <v>-</v>
      </c>
      <c r="L522" s="794" t="str">
        <f t="shared" si="149"/>
        <v>-</v>
      </c>
    </row>
    <row r="523" spans="1:12" outlineLevel="1">
      <c r="B523" s="862"/>
      <c r="C523" s="915" t="s">
        <v>96</v>
      </c>
      <c r="E523" s="789" t="str">
        <f>IF(E434=0,"-",E410/E434)</f>
        <v>-</v>
      </c>
      <c r="F523" s="790" t="str">
        <f t="shared" ref="F523:L523" si="150">IF(F434=0,"-",F410/F434)</f>
        <v>-</v>
      </c>
      <c r="G523" s="791" t="str">
        <f t="shared" si="150"/>
        <v>-</v>
      </c>
      <c r="H523" s="792" t="str">
        <f t="shared" si="150"/>
        <v>-</v>
      </c>
      <c r="I523" s="793" t="str">
        <f t="shared" si="150"/>
        <v>-</v>
      </c>
      <c r="J523" s="793" t="str">
        <f t="shared" si="150"/>
        <v>-</v>
      </c>
      <c r="K523" s="793" t="str">
        <f t="shared" si="150"/>
        <v>-</v>
      </c>
      <c r="L523" s="794" t="str">
        <f t="shared" si="150"/>
        <v>-</v>
      </c>
    </row>
    <row r="524" spans="1:12" ht="0.75" customHeight="1" outlineLevel="1">
      <c r="B524" s="862"/>
      <c r="C524" s="915"/>
      <c r="E524" s="789"/>
      <c r="F524" s="790"/>
      <c r="G524" s="795"/>
      <c r="H524" s="796"/>
      <c r="I524" s="797"/>
      <c r="J524" s="797"/>
      <c r="K524" s="797"/>
      <c r="L524" s="798"/>
    </row>
    <row r="525" spans="1:12" s="226" customFormat="1" outlineLevel="1">
      <c r="B525" s="978"/>
      <c r="C525" s="934" t="s">
        <v>111</v>
      </c>
      <c r="D525" s="469"/>
      <c r="E525" s="786"/>
      <c r="F525" s="787"/>
      <c r="G525" s="788"/>
      <c r="H525" s="786"/>
      <c r="I525" s="787"/>
      <c r="J525" s="787"/>
      <c r="K525" s="787"/>
      <c r="L525" s="788"/>
    </row>
    <row r="526" spans="1:12" s="773" customFormat="1" ht="12.75" customHeight="1">
      <c r="A526" s="5"/>
      <c r="B526" s="1066"/>
      <c r="C526" s="1063" t="s">
        <v>115</v>
      </c>
      <c r="D526" s="799"/>
      <c r="E526" s="800" t="str">
        <f>IF(E327=0,"-",E404/E327*365)</f>
        <v>-</v>
      </c>
      <c r="F526" s="801" t="str">
        <f t="shared" ref="F526:L526" si="151">IF(F327=0,"-",F404/F327*365)</f>
        <v>-</v>
      </c>
      <c r="G526" s="802" t="str">
        <f t="shared" si="151"/>
        <v>-</v>
      </c>
      <c r="H526" s="803" t="str">
        <f t="shared" si="151"/>
        <v>-</v>
      </c>
      <c r="I526" s="804" t="str">
        <f t="shared" si="151"/>
        <v>-</v>
      </c>
      <c r="J526" s="804" t="str">
        <f t="shared" si="151"/>
        <v>-</v>
      </c>
      <c r="K526" s="804" t="str">
        <f t="shared" si="151"/>
        <v>-</v>
      </c>
      <c r="L526" s="805" t="str">
        <f t="shared" si="151"/>
        <v>-</v>
      </c>
    </row>
    <row r="527" spans="1:12" s="773" customFormat="1" ht="14.25" customHeight="1">
      <c r="A527" s="5"/>
      <c r="B527" s="1066"/>
      <c r="C527" s="1063" t="s">
        <v>2</v>
      </c>
      <c r="D527" s="799"/>
      <c r="E527" s="800" t="str">
        <f>IF(E318=0,"-",E407/E318*365)</f>
        <v>-</v>
      </c>
      <c r="F527" s="801" t="str">
        <f t="shared" ref="F527:L527" si="152">IF(F318=0,"-",F407/F318*365)</f>
        <v>-</v>
      </c>
      <c r="G527" s="802" t="str">
        <f t="shared" si="152"/>
        <v>-</v>
      </c>
      <c r="H527" s="803" t="str">
        <f t="shared" si="152"/>
        <v>-</v>
      </c>
      <c r="I527" s="804" t="str">
        <f t="shared" si="152"/>
        <v>-</v>
      </c>
      <c r="J527" s="804" t="str">
        <f t="shared" si="152"/>
        <v>-</v>
      </c>
      <c r="K527" s="804" t="str">
        <f t="shared" si="152"/>
        <v>-</v>
      </c>
      <c r="L527" s="805" t="str">
        <f t="shared" si="152"/>
        <v>-</v>
      </c>
    </row>
    <row r="528" spans="1:12" s="773" customFormat="1" ht="14.25" customHeight="1">
      <c r="A528" s="5"/>
      <c r="B528" s="1066"/>
      <c r="C528" s="1063" t="s">
        <v>130</v>
      </c>
      <c r="D528" s="799"/>
      <c r="E528" s="806" t="str">
        <f>IF(E318=0,"-",E409/E318*365)</f>
        <v>-</v>
      </c>
      <c r="F528" s="807" t="str">
        <f t="shared" ref="F528:L528" si="153">IF(F318=0,"-",F409/F318*365)</f>
        <v>-</v>
      </c>
      <c r="G528" s="808" t="str">
        <f t="shared" si="153"/>
        <v>-</v>
      </c>
      <c r="H528" s="809" t="str">
        <f t="shared" si="153"/>
        <v>-</v>
      </c>
      <c r="I528" s="810" t="str">
        <f t="shared" si="153"/>
        <v>-</v>
      </c>
      <c r="J528" s="810" t="str">
        <f t="shared" si="153"/>
        <v>-</v>
      </c>
      <c r="K528" s="810" t="str">
        <f t="shared" si="153"/>
        <v>-</v>
      </c>
      <c r="L528" s="811" t="str">
        <f t="shared" si="153"/>
        <v>-</v>
      </c>
    </row>
    <row r="529" spans="1:12" s="773" customFormat="1" ht="24">
      <c r="A529" s="5"/>
      <c r="B529" s="1066"/>
      <c r="C529" s="1063" t="s">
        <v>298</v>
      </c>
      <c r="D529" s="799"/>
      <c r="E529" s="800" t="str">
        <f>IF(E327=0,"-",E436/E327*365)</f>
        <v>-</v>
      </c>
      <c r="F529" s="801" t="str">
        <f t="shared" ref="F529:L529" si="154">IF(F327=0,"-",F436/F327*365)</f>
        <v>-</v>
      </c>
      <c r="G529" s="802" t="str">
        <f t="shared" si="154"/>
        <v>-</v>
      </c>
      <c r="H529" s="803" t="str">
        <f t="shared" si="154"/>
        <v>-</v>
      </c>
      <c r="I529" s="804" t="str">
        <f t="shared" si="154"/>
        <v>-</v>
      </c>
      <c r="J529" s="804" t="str">
        <f t="shared" si="154"/>
        <v>-</v>
      </c>
      <c r="K529" s="804" t="str">
        <f t="shared" si="154"/>
        <v>-</v>
      </c>
      <c r="L529" s="805" t="str">
        <f t="shared" si="154"/>
        <v>-</v>
      </c>
    </row>
    <row r="530" spans="1:12" s="773" customFormat="1" ht="24">
      <c r="A530" s="5"/>
      <c r="B530" s="1066"/>
      <c r="C530" s="1063" t="s">
        <v>202</v>
      </c>
      <c r="D530" s="799"/>
      <c r="E530" s="800" t="str">
        <f>IF((E325-E326-E329-E330)=0,"-",E440/(E325-E326-E329-E330)*365)</f>
        <v>-</v>
      </c>
      <c r="F530" s="801" t="str">
        <f t="shared" ref="F530:L530" si="155">IF((F325-F326-F329-F330)=0,"-",F440/(F325-F326-F329-F330)*365)</f>
        <v>-</v>
      </c>
      <c r="G530" s="802" t="str">
        <f t="shared" si="155"/>
        <v>-</v>
      </c>
      <c r="H530" s="803" t="str">
        <f t="shared" si="155"/>
        <v>-</v>
      </c>
      <c r="I530" s="804" t="str">
        <f t="shared" si="155"/>
        <v>-</v>
      </c>
      <c r="J530" s="804" t="str">
        <f t="shared" si="155"/>
        <v>-</v>
      </c>
      <c r="K530" s="804" t="str">
        <f t="shared" si="155"/>
        <v>-</v>
      </c>
      <c r="L530" s="805" t="str">
        <f t="shared" si="155"/>
        <v>-</v>
      </c>
    </row>
    <row r="531" spans="1:12" s="773" customFormat="1" ht="12.75" customHeight="1">
      <c r="A531" s="5"/>
      <c r="B531" s="1066"/>
      <c r="C531" s="1063" t="s">
        <v>126</v>
      </c>
      <c r="D531" s="799"/>
      <c r="E531" s="800" t="str">
        <f>IF(E330=0,"-",E442/(E330)*365)</f>
        <v>-</v>
      </c>
      <c r="F531" s="801" t="str">
        <f t="shared" ref="F531:L531" si="156">IF(F330=0,"-",F442/(F330)*365)</f>
        <v>-</v>
      </c>
      <c r="G531" s="802" t="str">
        <f t="shared" si="156"/>
        <v>-</v>
      </c>
      <c r="H531" s="803" t="str">
        <f t="shared" si="156"/>
        <v>-</v>
      </c>
      <c r="I531" s="804" t="str">
        <f t="shared" si="156"/>
        <v>-</v>
      </c>
      <c r="J531" s="804" t="str">
        <f t="shared" si="156"/>
        <v>-</v>
      </c>
      <c r="K531" s="804" t="str">
        <f t="shared" si="156"/>
        <v>-</v>
      </c>
      <c r="L531" s="805" t="str">
        <f t="shared" si="156"/>
        <v>-</v>
      </c>
    </row>
    <row r="532" spans="1:12" s="773" customFormat="1" ht="12.75" customHeight="1">
      <c r="A532" s="5"/>
      <c r="B532" s="1066"/>
      <c r="C532" s="1063" t="s">
        <v>125</v>
      </c>
      <c r="D532" s="799"/>
      <c r="E532" s="800" t="str">
        <f>IF(E320=0,"-",E441/E320*365)</f>
        <v>-</v>
      </c>
      <c r="F532" s="801" t="str">
        <f t="shared" ref="F532:L532" si="157">IF(F320=0,"-",F441/F320*365)</f>
        <v>-</v>
      </c>
      <c r="G532" s="802" t="str">
        <f t="shared" si="157"/>
        <v>-</v>
      </c>
      <c r="H532" s="803" t="str">
        <f t="shared" si="157"/>
        <v>-</v>
      </c>
      <c r="I532" s="804" t="str">
        <f t="shared" si="157"/>
        <v>-</v>
      </c>
      <c r="J532" s="804" t="str">
        <f t="shared" si="157"/>
        <v>-</v>
      </c>
      <c r="K532" s="804" t="str">
        <f t="shared" si="157"/>
        <v>-</v>
      </c>
      <c r="L532" s="805" t="str">
        <f t="shared" si="157"/>
        <v>-</v>
      </c>
    </row>
    <row r="533" spans="1:12" s="773" customFormat="1" ht="12.75" customHeight="1">
      <c r="A533" s="5"/>
      <c r="B533" s="1066"/>
      <c r="C533" s="1063" t="s">
        <v>3</v>
      </c>
      <c r="D533" s="799"/>
      <c r="E533" s="800" t="str">
        <f>IF(E154=0,"-",E443/E154*365)</f>
        <v>-</v>
      </c>
      <c r="F533" s="801" t="str">
        <f t="shared" ref="F533:L533" si="158">IF(F154=0,"-",F443/F154*365)</f>
        <v>-</v>
      </c>
      <c r="G533" s="802" t="str">
        <f t="shared" si="158"/>
        <v>-</v>
      </c>
      <c r="H533" s="803" t="str">
        <f t="shared" si="158"/>
        <v>-</v>
      </c>
      <c r="I533" s="804" t="str">
        <f t="shared" si="158"/>
        <v>-</v>
      </c>
      <c r="J533" s="804" t="str">
        <f t="shared" si="158"/>
        <v>-</v>
      </c>
      <c r="K533" s="804" t="str">
        <f t="shared" si="158"/>
        <v>-</v>
      </c>
      <c r="L533" s="805" t="str">
        <f t="shared" si="158"/>
        <v>-</v>
      </c>
    </row>
    <row r="534" spans="1:12">
      <c r="B534" s="862"/>
      <c r="C534" s="915" t="s">
        <v>133</v>
      </c>
      <c r="E534" s="280">
        <f t="shared" ref="E534:L534" si="159">+E403-E424+E445</f>
        <v>0</v>
      </c>
      <c r="F534" s="281">
        <f t="shared" si="159"/>
        <v>0</v>
      </c>
      <c r="G534" s="812">
        <f t="shared" si="159"/>
        <v>0</v>
      </c>
      <c r="H534" s="283">
        <f t="shared" si="159"/>
        <v>0</v>
      </c>
      <c r="I534" s="284">
        <f t="shared" si="159"/>
        <v>0</v>
      </c>
      <c r="J534" s="284">
        <f t="shared" si="159"/>
        <v>0</v>
      </c>
      <c r="K534" s="284">
        <f t="shared" si="159"/>
        <v>0</v>
      </c>
      <c r="L534" s="285">
        <f t="shared" si="159"/>
        <v>0</v>
      </c>
    </row>
    <row r="535" spans="1:12">
      <c r="B535" s="862"/>
      <c r="C535" s="1064"/>
      <c r="D535" s="813"/>
      <c r="E535" s="814"/>
      <c r="F535" s="815"/>
      <c r="G535" s="816"/>
      <c r="H535" s="817"/>
      <c r="I535" s="818"/>
      <c r="J535" s="818"/>
      <c r="K535" s="818"/>
      <c r="L535" s="819"/>
    </row>
    <row r="536" spans="1:12">
      <c r="B536" s="862"/>
      <c r="C536" s="934" t="s">
        <v>224</v>
      </c>
      <c r="D536" s="469"/>
      <c r="E536" s="786"/>
      <c r="F536" s="787"/>
      <c r="G536" s="788"/>
      <c r="H536" s="786"/>
      <c r="I536" s="787"/>
      <c r="J536" s="787"/>
      <c r="K536" s="787"/>
      <c r="L536" s="788"/>
    </row>
    <row r="537" spans="1:12">
      <c r="B537" s="862"/>
      <c r="C537" s="915" t="s">
        <v>225</v>
      </c>
      <c r="E537" s="789" t="str">
        <f>IF(E415=0,"-",E424/E415)</f>
        <v>-</v>
      </c>
      <c r="F537" s="790" t="str">
        <f t="shared" ref="F537:L537" si="160">IF(F415=0,"-",F424/F415)</f>
        <v>-</v>
      </c>
      <c r="G537" s="791" t="str">
        <f t="shared" si="160"/>
        <v>-</v>
      </c>
      <c r="H537" s="792" t="str">
        <f t="shared" si="160"/>
        <v>-</v>
      </c>
      <c r="I537" s="793" t="str">
        <f t="shared" si="160"/>
        <v>-</v>
      </c>
      <c r="J537" s="793" t="str">
        <f t="shared" si="160"/>
        <v>-</v>
      </c>
      <c r="K537" s="793" t="str">
        <f t="shared" si="160"/>
        <v>-</v>
      </c>
      <c r="L537" s="794" t="str">
        <f t="shared" si="160"/>
        <v>-</v>
      </c>
    </row>
    <row r="538" spans="1:12">
      <c r="B538" s="862"/>
      <c r="C538" s="915" t="s">
        <v>226</v>
      </c>
      <c r="E538" s="789" t="str">
        <f>IF(E417=0,"-",E424/E417)</f>
        <v>-</v>
      </c>
      <c r="F538" s="790" t="str">
        <f t="shared" ref="F538:L538" si="161">IF(F417=0,"-",F424/F417)</f>
        <v>-</v>
      </c>
      <c r="G538" s="791" t="str">
        <f t="shared" si="161"/>
        <v>-</v>
      </c>
      <c r="H538" s="792" t="str">
        <f t="shared" si="161"/>
        <v>-</v>
      </c>
      <c r="I538" s="793" t="str">
        <f t="shared" si="161"/>
        <v>-</v>
      </c>
      <c r="J538" s="793" t="str">
        <f t="shared" si="161"/>
        <v>-</v>
      </c>
      <c r="K538" s="793" t="str">
        <f t="shared" si="161"/>
        <v>-</v>
      </c>
      <c r="L538" s="794" t="str">
        <f t="shared" si="161"/>
        <v>-</v>
      </c>
    </row>
    <row r="539" spans="1:12">
      <c r="B539" s="862"/>
      <c r="C539" s="915" t="s">
        <v>227</v>
      </c>
      <c r="E539" s="789" t="str">
        <f>IF(E417=0,"-",E429/E417)</f>
        <v>-</v>
      </c>
      <c r="F539" s="790" t="str">
        <f t="shared" ref="F539:L539" si="162">IF(F417=0,"-",F429/F417)</f>
        <v>-</v>
      </c>
      <c r="G539" s="791" t="str">
        <f t="shared" si="162"/>
        <v>-</v>
      </c>
      <c r="H539" s="792" t="str">
        <f t="shared" si="162"/>
        <v>-</v>
      </c>
      <c r="I539" s="793" t="str">
        <f t="shared" si="162"/>
        <v>-</v>
      </c>
      <c r="J539" s="793" t="str">
        <f t="shared" si="162"/>
        <v>-</v>
      </c>
      <c r="K539" s="793" t="str">
        <f t="shared" si="162"/>
        <v>-</v>
      </c>
      <c r="L539" s="794" t="str">
        <f t="shared" si="162"/>
        <v>-</v>
      </c>
    </row>
    <row r="540" spans="1:12" hidden="1">
      <c r="B540" s="862"/>
      <c r="C540" s="915"/>
      <c r="E540" s="789"/>
      <c r="F540" s="790"/>
      <c r="G540" s="791"/>
      <c r="H540" s="789"/>
      <c r="I540" s="790"/>
      <c r="J540" s="790"/>
      <c r="K540" s="790"/>
      <c r="L540" s="791"/>
    </row>
    <row r="541" spans="1:12">
      <c r="B541" s="862"/>
      <c r="C541" s="934" t="s">
        <v>228</v>
      </c>
      <c r="D541" s="469"/>
      <c r="E541" s="786"/>
      <c r="F541" s="787"/>
      <c r="G541" s="788"/>
      <c r="H541" s="786"/>
      <c r="I541" s="787"/>
      <c r="J541" s="787"/>
      <c r="K541" s="787"/>
      <c r="L541" s="788"/>
    </row>
    <row r="542" spans="1:12">
      <c r="B542" s="862"/>
      <c r="C542" s="915" t="s">
        <v>229</v>
      </c>
      <c r="E542" s="789" t="str">
        <f>IF(E415=0,"-",E386/E415)</f>
        <v>-</v>
      </c>
      <c r="F542" s="790" t="str">
        <f t="shared" ref="F542:L542" si="163">IF(F415=0,"-",F386/F415)</f>
        <v>-</v>
      </c>
      <c r="G542" s="791" t="str">
        <f t="shared" si="163"/>
        <v>-</v>
      </c>
      <c r="H542" s="792" t="str">
        <f t="shared" si="163"/>
        <v>-</v>
      </c>
      <c r="I542" s="793" t="str">
        <f t="shared" si="163"/>
        <v>-</v>
      </c>
      <c r="J542" s="793" t="str">
        <f t="shared" si="163"/>
        <v>-</v>
      </c>
      <c r="K542" s="793" t="str">
        <f t="shared" si="163"/>
        <v>-</v>
      </c>
      <c r="L542" s="794" t="str">
        <f t="shared" si="163"/>
        <v>-</v>
      </c>
    </row>
    <row r="543" spans="1:12">
      <c r="B543" s="862"/>
      <c r="C543" s="915" t="s">
        <v>230</v>
      </c>
      <c r="E543" s="789" t="str">
        <f>IF(E415=0,"-",E388/E415)</f>
        <v>-</v>
      </c>
      <c r="F543" s="790" t="str">
        <f t="shared" ref="F543:L543" si="164">IF(F415=0,"-",F388/F415)</f>
        <v>-</v>
      </c>
      <c r="G543" s="791" t="str">
        <f t="shared" si="164"/>
        <v>-</v>
      </c>
      <c r="H543" s="792" t="str">
        <f t="shared" si="164"/>
        <v>-</v>
      </c>
      <c r="I543" s="793" t="str">
        <f t="shared" si="164"/>
        <v>-</v>
      </c>
      <c r="J543" s="793" t="str">
        <f t="shared" si="164"/>
        <v>-</v>
      </c>
      <c r="K543" s="793" t="str">
        <f t="shared" si="164"/>
        <v>-</v>
      </c>
      <c r="L543" s="794" t="str">
        <f t="shared" si="164"/>
        <v>-</v>
      </c>
    </row>
    <row r="544" spans="1:12">
      <c r="B544" s="862"/>
      <c r="C544" s="915" t="s">
        <v>231</v>
      </c>
      <c r="E544" s="789" t="str">
        <f>IF(E415=0,"-",E403/E415)</f>
        <v>-</v>
      </c>
      <c r="F544" s="790" t="str">
        <f t="shared" ref="F544:L544" si="165">IF(F415=0,"-",F403/F415)</f>
        <v>-</v>
      </c>
      <c r="G544" s="791" t="str">
        <f t="shared" si="165"/>
        <v>-</v>
      </c>
      <c r="H544" s="792" t="str">
        <f t="shared" si="165"/>
        <v>-</v>
      </c>
      <c r="I544" s="793" t="str">
        <f t="shared" si="165"/>
        <v>-</v>
      </c>
      <c r="J544" s="793" t="str">
        <f t="shared" si="165"/>
        <v>-</v>
      </c>
      <c r="K544" s="793" t="str">
        <f t="shared" si="165"/>
        <v>-</v>
      </c>
      <c r="L544" s="794" t="str">
        <f t="shared" si="165"/>
        <v>-</v>
      </c>
    </row>
    <row r="545" spans="2:12" hidden="1">
      <c r="B545" s="862"/>
      <c r="C545" s="915"/>
      <c r="E545" s="789"/>
      <c r="F545" s="790"/>
      <c r="G545" s="791"/>
      <c r="H545" s="789"/>
      <c r="I545" s="790"/>
      <c r="J545" s="790"/>
      <c r="K545" s="790"/>
      <c r="L545" s="791"/>
    </row>
    <row r="546" spans="2:12">
      <c r="B546" s="862"/>
      <c r="C546" s="934" t="s">
        <v>232</v>
      </c>
      <c r="D546" s="469"/>
      <c r="E546" s="786"/>
      <c r="F546" s="787"/>
      <c r="G546" s="788"/>
      <c r="H546" s="786"/>
      <c r="I546" s="787"/>
      <c r="J546" s="787"/>
      <c r="K546" s="787"/>
      <c r="L546" s="788"/>
    </row>
    <row r="547" spans="2:12">
      <c r="B547" s="862"/>
      <c r="C547" s="915" t="s">
        <v>233</v>
      </c>
      <c r="E547" s="789" t="str">
        <f>IF((E417+E424)=0,"-",(E417/(E417+E424)))</f>
        <v>-</v>
      </c>
      <c r="F547" s="790" t="str">
        <f t="shared" ref="F547:L547" si="166">IF((F417+F424)=0,"-",(F417/(F417+F424)))</f>
        <v>-</v>
      </c>
      <c r="G547" s="791" t="str">
        <f t="shared" si="166"/>
        <v>-</v>
      </c>
      <c r="H547" s="792" t="str">
        <f t="shared" si="166"/>
        <v>-</v>
      </c>
      <c r="I547" s="793" t="str">
        <f t="shared" si="166"/>
        <v>-</v>
      </c>
      <c r="J547" s="793" t="str">
        <f t="shared" si="166"/>
        <v>-</v>
      </c>
      <c r="K547" s="793" t="str">
        <f t="shared" si="166"/>
        <v>-</v>
      </c>
      <c r="L547" s="794" t="str">
        <f t="shared" si="166"/>
        <v>-</v>
      </c>
    </row>
    <row r="548" spans="2:12" ht="24">
      <c r="B548" s="862"/>
      <c r="C548" s="915" t="s">
        <v>234</v>
      </c>
      <c r="E548" s="789" t="str">
        <f>IF((E417+E424)=0,"-",(E417+E429)/(E417+E424))</f>
        <v>-</v>
      </c>
      <c r="F548" s="790" t="str">
        <f t="shared" ref="F548:L548" si="167">IF((F417+F424)=0,"-",(F417+F429)/(F417+F424))</f>
        <v>-</v>
      </c>
      <c r="G548" s="791" t="str">
        <f t="shared" si="167"/>
        <v>-</v>
      </c>
      <c r="H548" s="792" t="str">
        <f t="shared" si="167"/>
        <v>-</v>
      </c>
      <c r="I548" s="793" t="str">
        <f t="shared" si="167"/>
        <v>-</v>
      </c>
      <c r="J548" s="793" t="str">
        <f t="shared" si="167"/>
        <v>-</v>
      </c>
      <c r="K548" s="793" t="str">
        <f t="shared" si="167"/>
        <v>-</v>
      </c>
      <c r="L548" s="794" t="str">
        <f t="shared" si="167"/>
        <v>-</v>
      </c>
    </row>
    <row r="549" spans="2:12" hidden="1">
      <c r="B549" s="862"/>
      <c r="C549" s="915"/>
      <c r="E549" s="789"/>
      <c r="F549" s="790"/>
      <c r="G549" s="791"/>
      <c r="H549" s="789"/>
      <c r="I549" s="790"/>
      <c r="J549" s="790"/>
      <c r="K549" s="790"/>
      <c r="L549" s="791"/>
    </row>
    <row r="550" spans="2:12">
      <c r="B550" s="862"/>
      <c r="C550" s="934" t="s">
        <v>235</v>
      </c>
      <c r="D550" s="469"/>
      <c r="E550" s="786"/>
      <c r="F550" s="787"/>
      <c r="G550" s="788"/>
      <c r="H550" s="786"/>
      <c r="I550" s="787"/>
      <c r="J550" s="787"/>
      <c r="K550" s="787"/>
      <c r="L550" s="788"/>
    </row>
    <row r="551" spans="2:12">
      <c r="B551" s="862"/>
      <c r="C551" s="1065" t="s">
        <v>236</v>
      </c>
      <c r="E551" s="820" t="str">
        <f>IF(E386=0,"-",E417/E386)</f>
        <v>-</v>
      </c>
      <c r="F551" s="821" t="str">
        <f t="shared" ref="F551:L551" si="168">IF(F386=0,"-",F417/F386)</f>
        <v>-</v>
      </c>
      <c r="G551" s="822" t="str">
        <f t="shared" si="168"/>
        <v>-</v>
      </c>
      <c r="H551" s="823" t="str">
        <f t="shared" si="168"/>
        <v>-</v>
      </c>
      <c r="I551" s="824" t="str">
        <f t="shared" si="168"/>
        <v>-</v>
      </c>
      <c r="J551" s="824" t="str">
        <f t="shared" si="168"/>
        <v>-</v>
      </c>
      <c r="K551" s="824" t="str">
        <f t="shared" si="168"/>
        <v>-</v>
      </c>
      <c r="L551" s="825" t="str">
        <f t="shared" si="168"/>
        <v>-</v>
      </c>
    </row>
    <row r="552" spans="2:12">
      <c r="B552" s="862"/>
      <c r="C552" s="1065" t="s">
        <v>237</v>
      </c>
      <c r="E552" s="820" t="str">
        <f>IF(E386=0,"-",(E417+E429)/E386)</f>
        <v>-</v>
      </c>
      <c r="F552" s="821" t="str">
        <f t="shared" ref="F552:L552" si="169">IF(F386=0,"-",(F417+F429)/F386)</f>
        <v>-</v>
      </c>
      <c r="G552" s="822" t="str">
        <f t="shared" si="169"/>
        <v>-</v>
      </c>
      <c r="H552" s="823" t="str">
        <f t="shared" si="169"/>
        <v>-</v>
      </c>
      <c r="I552" s="824" t="str">
        <f t="shared" si="169"/>
        <v>-</v>
      </c>
      <c r="J552" s="824" t="str">
        <f t="shared" si="169"/>
        <v>-</v>
      </c>
      <c r="K552" s="824" t="str">
        <f t="shared" si="169"/>
        <v>-</v>
      </c>
      <c r="L552" s="825" t="str">
        <f t="shared" si="169"/>
        <v>-</v>
      </c>
    </row>
    <row r="553" spans="2:12">
      <c r="B553" s="862"/>
      <c r="C553" s="1065" t="s">
        <v>238</v>
      </c>
      <c r="E553" s="820" t="str">
        <f>IF(E403=0,"-",E434/E403)</f>
        <v>-</v>
      </c>
      <c r="F553" s="821" t="str">
        <f t="shared" ref="F553:L553" si="170">IF(F403=0,"-",F434/F403)</f>
        <v>-</v>
      </c>
      <c r="G553" s="822" t="str">
        <f t="shared" si="170"/>
        <v>-</v>
      </c>
      <c r="H553" s="823" t="str">
        <f t="shared" si="170"/>
        <v>-</v>
      </c>
      <c r="I553" s="824" t="str">
        <f t="shared" si="170"/>
        <v>-</v>
      </c>
      <c r="J553" s="824" t="str">
        <f t="shared" si="170"/>
        <v>-</v>
      </c>
      <c r="K553" s="824" t="str">
        <f t="shared" si="170"/>
        <v>-</v>
      </c>
      <c r="L553" s="825" t="str">
        <f t="shared" si="170"/>
        <v>-</v>
      </c>
    </row>
    <row r="554" spans="2:12" ht="12.75" thickBot="1">
      <c r="B554" s="862"/>
      <c r="C554" s="1065" t="s">
        <v>239</v>
      </c>
      <c r="D554" s="1067"/>
      <c r="E554" s="1068" t="str">
        <f>IF(E417=0,"-",E388/E417)</f>
        <v>-</v>
      </c>
      <c r="F554" s="1069" t="str">
        <f t="shared" ref="F554:L554" si="171">IF(F417=0,"-",F388/F417)</f>
        <v>-</v>
      </c>
      <c r="G554" s="1070" t="str">
        <f t="shared" si="171"/>
        <v>-</v>
      </c>
      <c r="H554" s="1071" t="str">
        <f t="shared" si="171"/>
        <v>-</v>
      </c>
      <c r="I554" s="1072" t="str">
        <f t="shared" si="171"/>
        <v>-</v>
      </c>
      <c r="J554" s="1072" t="str">
        <f t="shared" si="171"/>
        <v>-</v>
      </c>
      <c r="K554" s="1072" t="str">
        <f t="shared" si="171"/>
        <v>-</v>
      </c>
      <c r="L554" s="1073" t="str">
        <f t="shared" si="171"/>
        <v>-</v>
      </c>
    </row>
    <row r="555" spans="2:12" ht="13.5" thickTop="1" thickBot="1">
      <c r="C555" s="1074"/>
      <c r="D555" s="980"/>
      <c r="E555" s="865"/>
      <c r="F555" s="865"/>
      <c r="G555" s="865"/>
      <c r="H555" s="865"/>
      <c r="I555" s="865"/>
      <c r="J555" s="865"/>
      <c r="K555" s="865"/>
      <c r="L555" s="1075"/>
    </row>
    <row r="556" spans="2:12" ht="13.5" thickBot="1">
      <c r="C556" s="1076"/>
      <c r="D556" s="826"/>
      <c r="E556" s="827">
        <f>E512</f>
        <v>2022</v>
      </c>
      <c r="F556" s="827">
        <f t="shared" ref="F556:L556" si="172">F512</f>
        <v>2023</v>
      </c>
      <c r="G556" s="828">
        <f t="shared" si="172"/>
        <v>2024</v>
      </c>
      <c r="H556" s="829">
        <f t="shared" si="172"/>
        <v>2025</v>
      </c>
      <c r="I556" s="830">
        <f t="shared" si="172"/>
        <v>2026</v>
      </c>
      <c r="J556" s="830">
        <f t="shared" si="172"/>
        <v>2027</v>
      </c>
      <c r="K556" s="830">
        <f t="shared" si="172"/>
        <v>2028</v>
      </c>
      <c r="L556" s="831">
        <f t="shared" si="172"/>
        <v>2029</v>
      </c>
    </row>
    <row r="557" spans="2:12">
      <c r="C557" s="902" t="s">
        <v>134</v>
      </c>
      <c r="E557" s="832">
        <f>+E404</f>
        <v>0</v>
      </c>
      <c r="F557" s="833">
        <f t="shared" ref="F557:L557" si="173">+F404</f>
        <v>0</v>
      </c>
      <c r="G557" s="834">
        <f t="shared" si="173"/>
        <v>0</v>
      </c>
      <c r="H557" s="835">
        <f t="shared" si="173"/>
        <v>0</v>
      </c>
      <c r="I557" s="836">
        <f t="shared" si="173"/>
        <v>0</v>
      </c>
      <c r="J557" s="836">
        <f t="shared" si="173"/>
        <v>0</v>
      </c>
      <c r="K557" s="836">
        <f t="shared" si="173"/>
        <v>0</v>
      </c>
      <c r="L557" s="837">
        <f t="shared" si="173"/>
        <v>0</v>
      </c>
    </row>
    <row r="558" spans="2:12">
      <c r="C558" s="902" t="s">
        <v>135</v>
      </c>
      <c r="E558" s="832">
        <f>+E405</f>
        <v>0</v>
      </c>
      <c r="F558" s="833">
        <f t="shared" ref="F558:L558" si="174">+F405</f>
        <v>0</v>
      </c>
      <c r="G558" s="834">
        <f t="shared" si="174"/>
        <v>0</v>
      </c>
      <c r="H558" s="835">
        <f t="shared" si="174"/>
        <v>0</v>
      </c>
      <c r="I558" s="836">
        <f t="shared" si="174"/>
        <v>0</v>
      </c>
      <c r="J558" s="836">
        <f t="shared" si="174"/>
        <v>0</v>
      </c>
      <c r="K558" s="836">
        <f t="shared" si="174"/>
        <v>0</v>
      </c>
      <c r="L558" s="837">
        <f t="shared" si="174"/>
        <v>0</v>
      </c>
    </row>
    <row r="559" spans="2:12">
      <c r="C559" s="902" t="s">
        <v>132</v>
      </c>
      <c r="E559" s="832">
        <f>-E434</f>
        <v>0</v>
      </c>
      <c r="F559" s="833">
        <f t="shared" ref="F559:L559" si="175">-F434</f>
        <v>0</v>
      </c>
      <c r="G559" s="834">
        <f t="shared" si="175"/>
        <v>0</v>
      </c>
      <c r="H559" s="835">
        <f t="shared" si="175"/>
        <v>0</v>
      </c>
      <c r="I559" s="836">
        <f t="shared" si="175"/>
        <v>0</v>
      </c>
      <c r="J559" s="836">
        <f t="shared" si="175"/>
        <v>0</v>
      </c>
      <c r="K559" s="836">
        <f t="shared" si="175"/>
        <v>0</v>
      </c>
      <c r="L559" s="837">
        <f t="shared" si="175"/>
        <v>0</v>
      </c>
    </row>
    <row r="560" spans="2:12" ht="12.75" thickBot="1">
      <c r="C560" s="1001" t="s">
        <v>136</v>
      </c>
      <c r="D560" s="1004"/>
      <c r="E560" s="1077">
        <f t="shared" ref="E560:L560" si="176">SUM(E557:E559)</f>
        <v>0</v>
      </c>
      <c r="F560" s="1078">
        <f t="shared" si="176"/>
        <v>0</v>
      </c>
      <c r="G560" s="1079">
        <f t="shared" si="176"/>
        <v>0</v>
      </c>
      <c r="H560" s="961">
        <f t="shared" si="176"/>
        <v>0</v>
      </c>
      <c r="I560" s="1080">
        <f t="shared" si="176"/>
        <v>0</v>
      </c>
      <c r="J560" s="1080">
        <f t="shared" si="176"/>
        <v>0</v>
      </c>
      <c r="K560" s="1080">
        <f t="shared" si="176"/>
        <v>0</v>
      </c>
      <c r="L560" s="1081">
        <f t="shared" si="176"/>
        <v>0</v>
      </c>
    </row>
    <row r="561" spans="3:12" ht="13.5" thickTop="1" thickBot="1"/>
    <row r="562" spans="3:12" ht="17.25" thickTop="1" thickBot="1">
      <c r="C562" s="1082" t="s">
        <v>325</v>
      </c>
      <c r="D562" s="1083"/>
      <c r="E562" s="1150" t="s">
        <v>250</v>
      </c>
      <c r="F562" s="1151"/>
      <c r="G562" s="1152"/>
      <c r="H562" s="1156" t="s">
        <v>251</v>
      </c>
      <c r="I562" s="1157"/>
      <c r="J562" s="1157"/>
      <c r="K562" s="1157"/>
      <c r="L562" s="1158"/>
    </row>
    <row r="563" spans="3:12" ht="33" thickTop="1" thickBot="1">
      <c r="C563" s="22" t="s">
        <v>326</v>
      </c>
      <c r="D563" s="1084"/>
      <c r="E563" s="24">
        <f>E$7</f>
        <v>2022</v>
      </c>
      <c r="F563" s="25">
        <f t="shared" ref="F563:L563" si="177">F$7</f>
        <v>2023</v>
      </c>
      <c r="G563" s="177">
        <f t="shared" si="177"/>
        <v>2024</v>
      </c>
      <c r="H563" s="73">
        <f t="shared" si="177"/>
        <v>2025</v>
      </c>
      <c r="I563" s="29">
        <f t="shared" si="177"/>
        <v>2026</v>
      </c>
      <c r="J563" s="29">
        <f t="shared" si="177"/>
        <v>2027</v>
      </c>
      <c r="K563" s="29">
        <f t="shared" si="177"/>
        <v>2028</v>
      </c>
      <c r="L563" s="30">
        <f t="shared" si="177"/>
        <v>2029</v>
      </c>
    </row>
    <row r="564" spans="3:12" ht="13.5" thickTop="1">
      <c r="C564" s="958" t="s">
        <v>327</v>
      </c>
      <c r="D564" s="838"/>
      <c r="E564" s="839">
        <f>E126</f>
        <v>0</v>
      </c>
      <c r="F564" s="840">
        <f t="shared" ref="F564:L564" si="178">F126</f>
        <v>0</v>
      </c>
      <c r="G564" s="841">
        <f t="shared" si="178"/>
        <v>0</v>
      </c>
      <c r="H564" s="842">
        <f t="shared" si="178"/>
        <v>0</v>
      </c>
      <c r="I564" s="843">
        <f t="shared" si="178"/>
        <v>0</v>
      </c>
      <c r="J564" s="843">
        <f t="shared" si="178"/>
        <v>0</v>
      </c>
      <c r="K564" s="843">
        <f t="shared" si="178"/>
        <v>0</v>
      </c>
      <c r="L564" s="1085">
        <f t="shared" si="178"/>
        <v>0</v>
      </c>
    </row>
    <row r="565" spans="3:12">
      <c r="C565" s="959" t="s">
        <v>328</v>
      </c>
      <c r="D565" s="844"/>
      <c r="E565" s="470" t="str">
        <f>IF(SUM(E566:E567,E571:E576)&gt;=E564,"OK","BŁĄD")</f>
        <v>OK</v>
      </c>
      <c r="F565" s="470" t="str">
        <f t="shared" ref="F565:L565" si="179">IF(SUM(F566:F567,F571:F576)&gt;=F564,"OK","BŁĄD")</f>
        <v>OK</v>
      </c>
      <c r="G565" s="470" t="str">
        <f t="shared" si="179"/>
        <v>OK</v>
      </c>
      <c r="H565" s="470" t="str">
        <f t="shared" si="179"/>
        <v>OK</v>
      </c>
      <c r="I565" s="470" t="str">
        <f t="shared" si="179"/>
        <v>OK</v>
      </c>
      <c r="J565" s="470" t="str">
        <f t="shared" si="179"/>
        <v>OK</v>
      </c>
      <c r="K565" s="470" t="str">
        <f t="shared" si="179"/>
        <v>OK</v>
      </c>
      <c r="L565" s="470" t="str">
        <f t="shared" si="179"/>
        <v>OK</v>
      </c>
    </row>
    <row r="566" spans="3:12">
      <c r="C566" s="902" t="s">
        <v>329</v>
      </c>
      <c r="D566" s="845"/>
      <c r="E566" s="846"/>
      <c r="F566" s="847"/>
      <c r="G566" s="848"/>
      <c r="H566" s="846"/>
      <c r="I566" s="847"/>
      <c r="J566" s="847"/>
      <c r="K566" s="847"/>
      <c r="L566" s="848"/>
    </row>
    <row r="567" spans="3:12">
      <c r="C567" s="902" t="s">
        <v>330</v>
      </c>
      <c r="D567" s="845"/>
      <c r="E567" s="849">
        <f t="shared" ref="E567:L567" si="180">SUM(E568:E570)</f>
        <v>0</v>
      </c>
      <c r="F567" s="850">
        <f t="shared" si="180"/>
        <v>0</v>
      </c>
      <c r="G567" s="851">
        <f t="shared" si="180"/>
        <v>0</v>
      </c>
      <c r="H567" s="849">
        <f t="shared" si="180"/>
        <v>0</v>
      </c>
      <c r="I567" s="850">
        <f t="shared" si="180"/>
        <v>0</v>
      </c>
      <c r="J567" s="850">
        <f t="shared" si="180"/>
        <v>0</v>
      </c>
      <c r="K567" s="850">
        <f t="shared" si="180"/>
        <v>0</v>
      </c>
      <c r="L567" s="851">
        <f t="shared" si="180"/>
        <v>0</v>
      </c>
    </row>
    <row r="568" spans="3:12">
      <c r="C568" s="960" t="s">
        <v>331</v>
      </c>
      <c r="D568" s="845"/>
      <c r="E568" s="846"/>
      <c r="F568" s="847"/>
      <c r="G568" s="848"/>
      <c r="H568" s="846"/>
      <c r="I568" s="847"/>
      <c r="J568" s="847"/>
      <c r="K568" s="847"/>
      <c r="L568" s="848"/>
    </row>
    <row r="569" spans="3:12">
      <c r="C569" s="960" t="s">
        <v>332</v>
      </c>
      <c r="D569" s="845"/>
      <c r="E569" s="846"/>
      <c r="F569" s="847"/>
      <c r="G569" s="848"/>
      <c r="H569" s="846"/>
      <c r="I569" s="847"/>
      <c r="J569" s="847"/>
      <c r="K569" s="847"/>
      <c r="L569" s="848"/>
    </row>
    <row r="570" spans="3:12">
      <c r="C570" s="960" t="s">
        <v>333</v>
      </c>
      <c r="D570" s="845"/>
      <c r="E570" s="846"/>
      <c r="F570" s="847"/>
      <c r="G570" s="848"/>
      <c r="H570" s="846"/>
      <c r="I570" s="847"/>
      <c r="J570" s="847"/>
      <c r="K570" s="847"/>
      <c r="L570" s="848"/>
    </row>
    <row r="571" spans="3:12">
      <c r="C571" s="902" t="s">
        <v>334</v>
      </c>
      <c r="D571" s="845"/>
      <c r="E571" s="846"/>
      <c r="F571" s="847"/>
      <c r="G571" s="848"/>
      <c r="H571" s="846"/>
      <c r="I571" s="847"/>
      <c r="J571" s="847"/>
      <c r="K571" s="847"/>
      <c r="L571" s="848"/>
    </row>
    <row r="572" spans="3:12">
      <c r="C572" s="902" t="s">
        <v>335</v>
      </c>
      <c r="D572" s="845"/>
      <c r="E572" s="846"/>
      <c r="F572" s="847"/>
      <c r="G572" s="848"/>
      <c r="H572" s="846"/>
      <c r="I572" s="847"/>
      <c r="J572" s="847"/>
      <c r="K572" s="847"/>
      <c r="L572" s="848"/>
    </row>
    <row r="573" spans="3:12">
      <c r="C573" s="902" t="s">
        <v>336</v>
      </c>
      <c r="D573" s="845"/>
      <c r="E573" s="852"/>
      <c r="F573" s="853"/>
      <c r="G573" s="854"/>
      <c r="H573" s="855"/>
      <c r="I573" s="853"/>
      <c r="J573" s="853"/>
      <c r="K573" s="853"/>
      <c r="L573" s="854"/>
    </row>
    <row r="574" spans="3:12">
      <c r="C574" s="902" t="s">
        <v>337</v>
      </c>
      <c r="D574" s="845"/>
      <c r="E574" s="846"/>
      <c r="F574" s="847"/>
      <c r="G574" s="848"/>
      <c r="H574" s="856"/>
      <c r="I574" s="847"/>
      <c r="J574" s="847"/>
      <c r="K574" s="847"/>
      <c r="L574" s="848"/>
    </row>
    <row r="575" spans="3:12">
      <c r="C575" s="902" t="s">
        <v>338</v>
      </c>
      <c r="D575" s="845"/>
      <c r="E575" s="846"/>
      <c r="F575" s="847"/>
      <c r="G575" s="848"/>
      <c r="H575" s="856"/>
      <c r="I575" s="847"/>
      <c r="J575" s="847"/>
      <c r="K575" s="847"/>
      <c r="L575" s="848"/>
    </row>
    <row r="576" spans="3:12" ht="12.75" thickBot="1">
      <c r="C576" s="961" t="s">
        <v>339</v>
      </c>
      <c r="D576" s="857"/>
      <c r="E576" s="858"/>
      <c r="F576" s="859"/>
      <c r="G576" s="860"/>
      <c r="H576" s="861"/>
      <c r="I576" s="859"/>
      <c r="J576" s="859"/>
      <c r="K576" s="859"/>
      <c r="L576" s="860"/>
    </row>
    <row r="577" spans="3:4" ht="12.75" thickTop="1">
      <c r="C577" s="686"/>
      <c r="D577" s="686"/>
    </row>
    <row r="578" spans="3:4">
      <c r="C578" s="686"/>
      <c r="D578" s="686"/>
    </row>
    <row r="579" spans="3:4">
      <c r="C579" s="686"/>
      <c r="D579" s="686"/>
    </row>
    <row r="582" spans="3:4">
      <c r="C582" s="686"/>
      <c r="D582" s="686"/>
    </row>
  </sheetData>
  <mergeCells count="48"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A56:A73"/>
    <mergeCell ref="E85:G86"/>
    <mergeCell ref="E88:G88"/>
    <mergeCell ref="E93:G93"/>
    <mergeCell ref="E89:G89"/>
    <mergeCell ref="E91:G91"/>
    <mergeCell ref="E92:G92"/>
    <mergeCell ref="E511:G511"/>
    <mergeCell ref="H511:L511"/>
    <mergeCell ref="E383:G383"/>
    <mergeCell ref="H383:L383"/>
    <mergeCell ref="E454:G454"/>
    <mergeCell ref="H454:L454"/>
    <mergeCell ref="E315:G315"/>
    <mergeCell ref="E100:G100"/>
    <mergeCell ref="E101:G101"/>
    <mergeCell ref="E94:G94"/>
    <mergeCell ref="E96:G96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 xr:uid="{00000000-0002-0000-0000-000000000000}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dc:creator>ure@ure.gov.pl</dc:creator>
  <cp:lastModifiedBy>Tułowiecki Robert</cp:lastModifiedBy>
  <cp:lastPrinted>2015-02-18T12:17:01Z</cp:lastPrinted>
  <dcterms:created xsi:type="dcterms:W3CDTF">2007-11-26T09:39:59Z</dcterms:created>
  <dcterms:modified xsi:type="dcterms:W3CDTF">2024-02-29T09:32:41Z</dcterms:modified>
</cp:coreProperties>
</file>